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90" yWindow="315" windowWidth="19425" windowHeight="11025" firstSheet="1" activeTab="1"/>
  </bookViews>
  <sheets>
    <sheet name="NUEVOS DATOS" sheetId="15" r:id="rId1"/>
    <sheet name="ficha tecnica a cumplimentar" sheetId="9" r:id="rId2"/>
  </sheets>
  <definedNames>
    <definedName name="_xlnm.Print_Area" localSheetId="1">'ficha tecnica a cumplimentar'!$A$1:$K$18</definedName>
    <definedName name="_xlnm.Print_Titles" localSheetId="1">'ficha tecnica a cumplimentar'!$1:$1</definedName>
  </definedNames>
  <calcPr calcId="145621"/>
</workbook>
</file>

<file path=xl/calcChain.xml><?xml version="1.0" encoding="utf-8"?>
<calcChain xmlns="http://schemas.openxmlformats.org/spreadsheetml/2006/main">
  <c r="O25" i="15" l="1"/>
  <c r="O24" i="15"/>
  <c r="O23" i="15"/>
  <c r="O22" i="15"/>
  <c r="O21" i="15"/>
  <c r="O20" i="15"/>
  <c r="O19" i="15"/>
  <c r="O18" i="15"/>
  <c r="O17" i="15"/>
  <c r="O16" i="15"/>
  <c r="O15" i="15"/>
  <c r="O14" i="15"/>
  <c r="O13" i="15"/>
  <c r="O12" i="15"/>
  <c r="O11" i="15"/>
  <c r="O10" i="15"/>
  <c r="O9" i="15"/>
  <c r="O8" i="15"/>
  <c r="O7" i="15"/>
  <c r="O6" i="15"/>
  <c r="O5" i="15"/>
  <c r="O4" i="15"/>
  <c r="O3" i="15"/>
  <c r="O2" i="15"/>
  <c r="D25" i="15"/>
  <c r="E4" i="15"/>
  <c r="E24" i="15"/>
  <c r="E23" i="15"/>
  <c r="E22" i="15"/>
  <c r="E21" i="15"/>
  <c r="E20" i="15"/>
  <c r="E19" i="15"/>
  <c r="E18" i="15"/>
  <c r="E17" i="15"/>
  <c r="E16" i="15"/>
  <c r="E15" i="15"/>
  <c r="E14" i="15"/>
  <c r="E13" i="15"/>
  <c r="E12" i="15"/>
  <c r="E11" i="15"/>
  <c r="E10" i="15"/>
  <c r="E5" i="15"/>
  <c r="E6" i="15"/>
  <c r="E7" i="15"/>
  <c r="E9" i="15"/>
  <c r="E8" i="15"/>
  <c r="E3" i="15"/>
  <c r="E2" i="15"/>
  <c r="E25" i="15" s="1"/>
  <c r="F25" i="15"/>
  <c r="J24" i="15"/>
  <c r="L24" i="15" s="1"/>
  <c r="I23" i="15"/>
  <c r="I22" i="15"/>
  <c r="I21" i="15"/>
  <c r="I20" i="15"/>
  <c r="I19" i="15"/>
  <c r="I18" i="15"/>
  <c r="I17" i="15"/>
  <c r="I16" i="15"/>
  <c r="I15" i="15"/>
  <c r="I14" i="15"/>
  <c r="I13" i="15"/>
  <c r="I12" i="15"/>
  <c r="I11" i="15"/>
  <c r="I10" i="15"/>
  <c r="I5" i="15"/>
  <c r="I6" i="15"/>
  <c r="I7" i="15"/>
  <c r="I4" i="15"/>
  <c r="I9" i="15"/>
  <c r="J9" i="15" s="1"/>
  <c r="I8" i="15"/>
  <c r="I3" i="15"/>
  <c r="I2" i="15"/>
  <c r="H23" i="15"/>
  <c r="H22" i="15"/>
  <c r="H21" i="15"/>
  <c r="H20" i="15"/>
  <c r="H19" i="15"/>
  <c r="H18" i="15"/>
  <c r="J18" i="15" s="1"/>
  <c r="H17" i="15"/>
  <c r="H16" i="15"/>
  <c r="H15" i="15"/>
  <c r="H14" i="15"/>
  <c r="H13" i="15"/>
  <c r="H12" i="15"/>
  <c r="H11" i="15"/>
  <c r="H10" i="15"/>
  <c r="H5" i="15"/>
  <c r="H6" i="15"/>
  <c r="J6" i="15" s="1"/>
  <c r="H7" i="15"/>
  <c r="H4" i="15"/>
  <c r="H9" i="15"/>
  <c r="H8" i="15"/>
  <c r="H3" i="15"/>
  <c r="J3" i="15" s="1"/>
  <c r="H2" i="15"/>
  <c r="J2" i="15" s="1"/>
  <c r="G23" i="15"/>
  <c r="G22" i="15"/>
  <c r="G21" i="15"/>
  <c r="J21" i="15" s="1"/>
  <c r="G20" i="15"/>
  <c r="J20" i="15" s="1"/>
  <c r="G19" i="15"/>
  <c r="G17" i="15"/>
  <c r="G16" i="15"/>
  <c r="J16" i="15" s="1"/>
  <c r="G15" i="15"/>
  <c r="G14" i="15"/>
  <c r="G13" i="15"/>
  <c r="G12" i="15"/>
  <c r="J12" i="15" s="1"/>
  <c r="G11" i="15"/>
  <c r="G10" i="15"/>
  <c r="G5" i="15"/>
  <c r="G7" i="15"/>
  <c r="J7" i="15" s="1"/>
  <c r="G4" i="15"/>
  <c r="J4" i="15" s="1"/>
  <c r="M24" i="15"/>
  <c r="N24" i="15" s="1"/>
  <c r="M23" i="15"/>
  <c r="N6" i="15" l="1"/>
  <c r="L6" i="15"/>
  <c r="L4" i="15"/>
  <c r="N4" i="15"/>
  <c r="N2" i="15"/>
  <c r="L2" i="15"/>
  <c r="N3" i="15"/>
  <c r="L3" i="15"/>
  <c r="J5" i="15"/>
  <c r="J13" i="15"/>
  <c r="J11" i="15"/>
  <c r="L11" i="15" s="1"/>
  <c r="J15" i="15"/>
  <c r="N15" i="15" s="1"/>
  <c r="J10" i="15"/>
  <c r="J14" i="15"/>
  <c r="N14" i="15" s="1"/>
  <c r="J22" i="15"/>
  <c r="J8" i="15"/>
  <c r="N8" i="15" s="1"/>
  <c r="J19" i="15"/>
  <c r="J23" i="15"/>
  <c r="L23" i="15" s="1"/>
  <c r="J17" i="15"/>
  <c r="L15" i="15"/>
  <c r="N10" i="15"/>
  <c r="L10" i="15"/>
  <c r="L12" i="15"/>
  <c r="N12" i="15"/>
  <c r="L19" i="15"/>
  <c r="N19" i="15"/>
  <c r="N23" i="15"/>
  <c r="N9" i="15"/>
  <c r="L9" i="15"/>
  <c r="N18" i="15"/>
  <c r="L18" i="15"/>
  <c r="L16" i="15"/>
  <c r="N16" i="15"/>
  <c r="N13" i="15"/>
  <c r="L13" i="15"/>
  <c r="N11" i="15"/>
  <c r="L20" i="15"/>
  <c r="N20" i="15"/>
  <c r="L14" i="15"/>
  <c r="L22" i="15"/>
  <c r="N22" i="15"/>
  <c r="L7" i="15"/>
  <c r="N7" i="15"/>
  <c r="N21" i="15"/>
  <c r="L21" i="15"/>
  <c r="N5" i="15"/>
  <c r="L5" i="15"/>
  <c r="N17" i="15"/>
  <c r="L17" i="15"/>
  <c r="L8" i="15" l="1"/>
  <c r="J25" i="15"/>
  <c r="L25" i="15"/>
  <c r="N25" i="15"/>
  <c r="M26" i="15" s="1"/>
</calcChain>
</file>

<file path=xl/comments1.xml><?xml version="1.0" encoding="utf-8"?>
<comments xmlns="http://schemas.openxmlformats.org/spreadsheetml/2006/main">
  <authors>
    <author>Vicente Pascual</author>
  </authors>
  <commentList>
    <comment ref="F1" authorId="0">
      <text>
        <r>
          <rPr>
            <b/>
            <sz val="9"/>
            <color indexed="81"/>
            <rFont val="Tahoma"/>
            <family val="2"/>
          </rPr>
          <t>Vicente Pascual:</t>
        </r>
        <r>
          <rPr>
            <sz val="9"/>
            <color indexed="81"/>
            <rFont val="Tahoma"/>
            <family val="2"/>
          </rPr>
          <t xml:space="preserve">
unidades actualizadas</t>
        </r>
      </text>
    </comment>
    <comment ref="D2" authorId="0">
      <text>
        <r>
          <rPr>
            <b/>
            <sz val="9"/>
            <color indexed="81"/>
            <rFont val="Tahoma"/>
            <family val="2"/>
          </rPr>
          <t>Vicente Pascual:</t>
        </r>
        <r>
          <rPr>
            <sz val="9"/>
            <color indexed="81"/>
            <rFont val="Tahoma"/>
            <family val="2"/>
          </rPr>
          <t xml:space="preserve">
actuaizado por Cris</t>
        </r>
      </text>
    </comment>
  </commentList>
</comments>
</file>

<file path=xl/sharedStrings.xml><?xml version="1.0" encoding="utf-8"?>
<sst xmlns="http://schemas.openxmlformats.org/spreadsheetml/2006/main" count="167" uniqueCount="130">
  <si>
    <t>6RL05001</t>
  </si>
  <si>
    <t>Frigorífico Volga</t>
  </si>
  <si>
    <t>6RL05002</t>
  </si>
  <si>
    <t>Arcón botellero Congo</t>
  </si>
  <si>
    <t>6RL05003</t>
  </si>
  <si>
    <t>Frigorífico Ebro</t>
  </si>
  <si>
    <t>6RL12030</t>
  </si>
  <si>
    <t>Congelador Alaska</t>
  </si>
  <si>
    <t>6RX01006</t>
  </si>
  <si>
    <t>6RX01011</t>
  </si>
  <si>
    <t>Código de material R3</t>
  </si>
  <si>
    <t>Características</t>
  </si>
  <si>
    <t>Frio positivo</t>
  </si>
  <si>
    <t>Frigorífico ferial de una puerta.  Potencia:  70 w. Capacidad: 135 litros.  Medidas  51 x 51 x 85 cm. Necesita conexión eléctrica</t>
  </si>
  <si>
    <t>Frigorífico con congelador dos puertas. Potencia: 80 w. Capacidad del frigorífico 186 litros. Capacidad del congelador 44 litros.  Medidas  55 x 60 x 140 cm. Necesita conexión eléctrica</t>
  </si>
  <si>
    <t>6RL18011</t>
  </si>
  <si>
    <t>Armario expositor Art - 350</t>
  </si>
  <si>
    <t>Armario de refrigeración puerta cristal.  Medidas 578 x 605 x 1980 mm. Necesita conexión eléctrica</t>
  </si>
  <si>
    <t>6RL18010</t>
  </si>
  <si>
    <t>Armario expositor BFS-38</t>
  </si>
  <si>
    <t>Armario de refrigeración puerta cristal.  Temperatura: 2º - 10º c.  Medidas 578 x 640 x 1860 mm. Necesita conexión eléctrica</t>
  </si>
  <si>
    <t>Armario refrigeración Ohio</t>
  </si>
  <si>
    <t>Armario de refrigeración puerta cristal. Frío positivo ventilado. Temperatura: 2º - 7º c.  Potencia: 390 w.  Medidas 680 x 660 x 1980 mm. Necesita conexión eléctrica</t>
  </si>
  <si>
    <t>6RL18012</t>
  </si>
  <si>
    <t>Armario expositor giratorio ERG-400</t>
  </si>
  <si>
    <t>Armario de refrigeración puerta cristal.  Temperatura: 2º - 10º c.  Medidas 700 x 700 x 1830 mm. Necesita conexión eléctrica</t>
  </si>
  <si>
    <t>Arcón botellero de frío positivo. Temperatura: 2-6º con  Potencia: 185 w.  Capacidad: 240 l. Medidas 100 x 58 x 85 cm. Necesita conexión eléctrica</t>
  </si>
  <si>
    <t>Frio negativo</t>
  </si>
  <si>
    <t>Congelador blanco con tapa abatible. Potencia 200 w. Temperatura regulable hasta -24ºC. Medidas 90 x 50 x 85 cm.</t>
  </si>
  <si>
    <t>Vitrina Panomarica de Congelado</t>
  </si>
  <si>
    <t>6RL18001</t>
  </si>
  <si>
    <t>Vitrina de refrigeración V-10C</t>
  </si>
  <si>
    <t>Temperatura: +2/+4 ºc. Medidas 980 x 970 x 1230 mm.  Necesita conexión eléctrica y cable con el equipo. Consultar energía extra necesaria.</t>
  </si>
  <si>
    <t>6RL18002</t>
  </si>
  <si>
    <t>Vitrina de refrigeración V-14C</t>
  </si>
  <si>
    <t>Temperatura: +2/+4 ºc. Medidas 1330 x 970 x 1230 mm.  Necesita conexión eléctrica y cable con el equipo. Consultar energía extra necesaria.</t>
  </si>
  <si>
    <t>6RL18003</t>
  </si>
  <si>
    <t>Vitrina de refrigeración V-20C</t>
  </si>
  <si>
    <t>Temperatura: +2/+4 ºc. Medidas 1955 x 970 x 1230 mm.  Necesita conexión eléctrica y cable con el equipo. Consultar energía extra necesaria.</t>
  </si>
  <si>
    <t>6RL18004</t>
  </si>
  <si>
    <t>Vitrina de refrigeración V-26C</t>
  </si>
  <si>
    <t>Temperatura: +2/+4 ºc. Medidas 2580 x 970 x 1230 mm.  Necesita conexión eléctrica y cable con el equipo. Consultar energía extra necesaria.</t>
  </si>
  <si>
    <t>Vitrina vertical de refrigeracion</t>
  </si>
  <si>
    <t>6RL18005</t>
  </si>
  <si>
    <t>Vitrina de refrigeración G-110</t>
  </si>
  <si>
    <t>Temperatura: +2/+6 ºc. Medidas 1.110 x 1110 x 1670 mm.  Necesita conexión eléctrica y cable con el equipo. Consultar energía extra necesaria.</t>
  </si>
  <si>
    <t>6RL18006</t>
  </si>
  <si>
    <t>Vitrina de refrigeración G-147</t>
  </si>
  <si>
    <t>Temperatura: +2/+6 ºc. Medidas 1470 x 1470 x 2010 mm.  Necesita conexión eléctrica y cable con el equipo. Consultar energía extra necesaria.</t>
  </si>
  <si>
    <t>Mural lacteos lleida</t>
  </si>
  <si>
    <t>Mural de lácteos, frio ventilado. Con laterales de cristal para mejorar la visualización del producto. Potencia: 1000 w. Temperatura: +0/+2 ºc. Medidas 980 x 850 x 1.995 mm.  Necesita conexión eléctrica y cable con el equipo. Consultar energía extra necesaria.</t>
  </si>
  <si>
    <t>6RL18007</t>
  </si>
  <si>
    <t>Mural de refrigeración M-10</t>
  </si>
  <si>
    <t>Mural de refrigeración. Con laterales de cristal para mejorar la visualización del producto.  Temperatura: +2/+4 ºc. Medidas 980 x 848 x 1.960 mm.  Necesita conexión eléctrica y cable con el equipo. Consultar energía extra necesaria.</t>
  </si>
  <si>
    <t>6RL18008</t>
  </si>
  <si>
    <t>Mural de refrigeración M-14</t>
  </si>
  <si>
    <t>Mural de refrigeración. Con laterales de cristal para mejorar la visualización del producto.  Temperatura: +2/+4 ºc. Medidas 1330x 848 x 1.960 mm.  Necesita conexión eléctrica y cable con el equipo. Consultar energía extra necesaria.</t>
  </si>
  <si>
    <t>6RL18013</t>
  </si>
  <si>
    <t>Mural de refrigeración EMS-12</t>
  </si>
  <si>
    <t>Mural de refrigeración. Con laterales de cristal para mejorar la visualización del producto.  Temperatura: +2/+5 ºc. Medidas 1.250 x 670 x 2.000 mm.  Necesita conexión eléctrica y cable con el equipo. Consultar energía extra necesaria.</t>
  </si>
  <si>
    <t>6RL18009</t>
  </si>
  <si>
    <t>Mural de refrigeración M-19</t>
  </si>
  <si>
    <t>Mural de refrigeración. Con laterales de cristal para mejorar la visualización del producto.  Temperatura: +2/+4 ºc. Medidas 1.880 x 848 x 1.960 mm.  Necesita conexión eléctrica y cable con el equipo. Consultar energía extra necesaria.</t>
  </si>
  <si>
    <t>Isla autoservicio refrigerada</t>
  </si>
  <si>
    <t>Frio positivo/negativo</t>
  </si>
  <si>
    <t>Datos a solicitar por cada material ofertado en pliego</t>
  </si>
  <si>
    <t>Nombre</t>
  </si>
  <si>
    <t>Descripcion general</t>
  </si>
  <si>
    <t>Caracteristicas del producto</t>
  </si>
  <si>
    <t>Carácteristica Técnicas</t>
  </si>
  <si>
    <t>Tipo de frio</t>
  </si>
  <si>
    <t>Ratios de temperatura</t>
  </si>
  <si>
    <t>Dimensiones</t>
  </si>
  <si>
    <t>Iluminacion</t>
  </si>
  <si>
    <t>capacidad</t>
  </si>
  <si>
    <t>Consumo electrico</t>
  </si>
  <si>
    <t>voltaje</t>
  </si>
  <si>
    <t>Producto prioritario</t>
  </si>
  <si>
    <t>-</t>
  </si>
  <si>
    <t>FR01</t>
  </si>
  <si>
    <t>FR02</t>
  </si>
  <si>
    <t>FR03</t>
  </si>
  <si>
    <t>FR04</t>
  </si>
  <si>
    <t>FR05</t>
  </si>
  <si>
    <t>FR06</t>
  </si>
  <si>
    <t>FR07</t>
  </si>
  <si>
    <t>FR08</t>
  </si>
  <si>
    <t>FR09</t>
  </si>
  <si>
    <t>FR10</t>
  </si>
  <si>
    <t>FR11</t>
  </si>
  <si>
    <t>FR12</t>
  </si>
  <si>
    <t>FR13</t>
  </si>
  <si>
    <t>FR14</t>
  </si>
  <si>
    <t>FR15</t>
  </si>
  <si>
    <t>FR16</t>
  </si>
  <si>
    <t>FR17</t>
  </si>
  <si>
    <t>FR18</t>
  </si>
  <si>
    <t>FR19</t>
  </si>
  <si>
    <t>FR20</t>
  </si>
  <si>
    <t>FR21</t>
  </si>
  <si>
    <t>FR22</t>
  </si>
  <si>
    <t>FR23</t>
  </si>
  <si>
    <t>Puertas</t>
  </si>
  <si>
    <t>Voltaje</t>
  </si>
  <si>
    <t>Unidades PROPUESTAS disponibilidad de stock</t>
  </si>
  <si>
    <t>margen pliego</t>
  </si>
  <si>
    <t>nuevo</t>
  </si>
  <si>
    <t>Camara frigorífica (contenedor)</t>
  </si>
  <si>
    <t>Equipo</t>
  </si>
  <si>
    <t>Unidades previstas 2020</t>
  </si>
  <si>
    <t>Unidades previstas 2021</t>
  </si>
  <si>
    <t>Unidades previstas REF</t>
  </si>
  <si>
    <t>Unidades previstas 2019 
(6 MESES)</t>
  </si>
  <si>
    <t>Precio
Coste</t>
  </si>
  <si>
    <t>Precio
Venta</t>
  </si>
  <si>
    <t>Total coste
2 años y 6 meses</t>
  </si>
  <si>
    <t>Total Ventas 2 años y 6 meses</t>
  </si>
  <si>
    <t>Stock disponible REF</t>
  </si>
  <si>
    <t>TOTAL Unidades previstas NUEVO PLIEGO</t>
  </si>
  <si>
    <t>Stock disponible NUEVO PLIEGO</t>
  </si>
  <si>
    <t>Código de material</t>
  </si>
  <si>
    <t>ref</t>
  </si>
  <si>
    <t>NOMBRE Y DESCRIPCIÓN DEL PRODUCTO OFERTADO</t>
  </si>
  <si>
    <t>FICHA -3- OTRO EQUIPAMIENTO NO OBLIGATORIO OFERTADO</t>
  </si>
  <si>
    <t>Firma del Representante legal</t>
  </si>
  <si>
    <t>(Añadir todas las filas que sean necesarias)</t>
  </si>
  <si>
    <t>Ratios de temperatura grados centígrados</t>
  </si>
  <si>
    <t>Capacidad litros</t>
  </si>
  <si>
    <t>Consumo eléctrico</t>
  </si>
  <si>
    <t>Dimensiones cm (largo x ancho x alto)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</si>
</sst>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.0%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b/>
      <sz val="12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2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67">
    <xf numFmtId="0" fontId="0" fillId="0" borderId="0" xfId="0"/>
    <xf numFmtId="0" fontId="0" fillId="0" borderId="0" xfId="0" applyFill="1" applyAlignment="1">
      <alignment vertical="center" wrapText="1"/>
    </xf>
    <xf numFmtId="44" fontId="0" fillId="0" borderId="0" xfId="2" applyFont="1" applyFill="1" applyAlignment="1">
      <alignment vertical="center" wrapText="1"/>
    </xf>
    <xf numFmtId="0" fontId="7" fillId="0" borderId="0" xfId="0" applyFont="1"/>
    <xf numFmtId="0" fontId="4" fillId="0" borderId="5" xfId="0" applyFont="1" applyFill="1" applyBorder="1" applyAlignment="1">
      <alignment horizontal="left" vertical="center" wrapText="1" indent="1"/>
    </xf>
    <xf numFmtId="0" fontId="4" fillId="0" borderId="6" xfId="0" applyFont="1" applyFill="1" applyBorder="1" applyAlignment="1">
      <alignment horizontal="left" vertical="center" wrapText="1" indent="1"/>
    </xf>
    <xf numFmtId="0" fontId="7" fillId="0" borderId="0" xfId="0" applyFont="1" applyAlignment="1">
      <alignment horizontal="left" inden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4" fillId="3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44" fontId="0" fillId="0" borderId="0" xfId="0" applyNumberFormat="1" applyFill="1" applyAlignment="1">
      <alignment horizontal="right" vertical="center" wrapText="1"/>
    </xf>
    <xf numFmtId="0" fontId="0" fillId="0" borderId="0" xfId="0" applyFill="1" applyAlignment="1">
      <alignment horizontal="right"/>
    </xf>
    <xf numFmtId="44" fontId="0" fillId="0" borderId="0" xfId="0" applyNumberFormat="1" applyFill="1" applyAlignment="1">
      <alignment horizontal="right"/>
    </xf>
    <xf numFmtId="0" fontId="0" fillId="0" borderId="0" xfId="0" applyFill="1"/>
    <xf numFmtId="44" fontId="0" fillId="0" borderId="0" xfId="2" applyFont="1" applyFill="1"/>
    <xf numFmtId="0" fontId="3" fillId="0" borderId="0" xfId="0" applyFont="1" applyFill="1"/>
    <xf numFmtId="10" fontId="0" fillId="0" borderId="0" xfId="0" applyNumberFormat="1" applyFill="1"/>
    <xf numFmtId="0" fontId="6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/>
    </xf>
    <xf numFmtId="3" fontId="0" fillId="7" borderId="0" xfId="0" applyNumberFormat="1" applyFill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1" fontId="0" fillId="0" borderId="0" xfId="0" applyNumberFormat="1" applyFill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44" fontId="3" fillId="0" borderId="0" xfId="2" applyFont="1" applyFill="1"/>
    <xf numFmtId="0" fontId="3" fillId="2" borderId="1" xfId="0" applyFont="1" applyFill="1" applyBorder="1" applyAlignment="1">
      <alignment horizontal="center" vertical="center" wrapText="1"/>
    </xf>
    <xf numFmtId="3" fontId="3" fillId="7" borderId="0" xfId="0" applyNumberFormat="1" applyFont="1" applyFill="1" applyAlignment="1">
      <alignment horizontal="center" vertical="center" wrapText="1"/>
    </xf>
    <xf numFmtId="0" fontId="3" fillId="7" borderId="0" xfId="0" applyFont="1" applyFill="1" applyAlignment="1">
      <alignment horizontal="center" vertical="center" wrapText="1"/>
    </xf>
    <xf numFmtId="0" fontId="0" fillId="2" borderId="7" xfId="0" applyFont="1" applyFill="1" applyBorder="1" applyAlignment="1">
      <alignment horizontal="center" vertical="center" wrapText="1"/>
    </xf>
    <xf numFmtId="0" fontId="0" fillId="2" borderId="8" xfId="0" applyFont="1" applyFill="1" applyBorder="1" applyAlignment="1">
      <alignment horizontal="center" vertical="center" wrapText="1"/>
    </xf>
    <xf numFmtId="0" fontId="0" fillId="2" borderId="9" xfId="0" applyFont="1" applyFill="1" applyBorder="1" applyAlignment="1">
      <alignment horizontal="center" vertical="center" wrapText="1"/>
    </xf>
    <xf numFmtId="3" fontId="0" fillId="0" borderId="0" xfId="0" applyNumberFormat="1" applyFill="1" applyAlignment="1">
      <alignment horizontal="center" vertical="center" wrapText="1"/>
    </xf>
    <xf numFmtId="3" fontId="3" fillId="0" borderId="0" xfId="0" applyNumberFormat="1" applyFont="1" applyFill="1" applyAlignment="1">
      <alignment horizontal="center" vertical="center" wrapText="1"/>
    </xf>
    <xf numFmtId="44" fontId="0" fillId="5" borderId="1" xfId="2" applyFont="1" applyFill="1" applyBorder="1" applyAlignment="1">
      <alignment horizontal="center" vertical="center" wrapText="1"/>
    </xf>
    <xf numFmtId="3" fontId="0" fillId="0" borderId="0" xfId="0" applyNumberFormat="1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44" fontId="3" fillId="6" borderId="0" xfId="0" applyNumberFormat="1" applyFont="1" applyFill="1" applyAlignment="1">
      <alignment horizontal="right"/>
    </xf>
    <xf numFmtId="44" fontId="3" fillId="5" borderId="0" xfId="0" applyNumberFormat="1" applyFont="1" applyFill="1" applyAlignment="1">
      <alignment horizontal="right"/>
    </xf>
    <xf numFmtId="44" fontId="0" fillId="8" borderId="0" xfId="2" applyFont="1" applyFill="1"/>
    <xf numFmtId="0" fontId="0" fillId="9" borderId="8" xfId="0" applyFont="1" applyFill="1" applyBorder="1" applyAlignment="1">
      <alignment horizontal="center" vertical="center" wrapText="1"/>
    </xf>
    <xf numFmtId="0" fontId="3" fillId="9" borderId="8" xfId="0" applyFont="1" applyFill="1" applyBorder="1" applyAlignment="1">
      <alignment horizontal="center" vertical="center" wrapText="1"/>
    </xf>
    <xf numFmtId="1" fontId="3" fillId="0" borderId="0" xfId="0" applyNumberFormat="1" applyFont="1" applyFill="1" applyAlignment="1">
      <alignment horizontal="center" vertical="center" wrapText="1"/>
    </xf>
    <xf numFmtId="1" fontId="3" fillId="7" borderId="0" xfId="0" applyNumberFormat="1" applyFont="1" applyFill="1" applyAlignment="1">
      <alignment horizontal="center" vertical="center" wrapText="1"/>
    </xf>
    <xf numFmtId="0" fontId="0" fillId="8" borderId="1" xfId="0" applyFont="1" applyFill="1" applyBorder="1" applyAlignment="1">
      <alignment horizontal="center" vertical="center" wrapText="1"/>
    </xf>
    <xf numFmtId="164" fontId="0" fillId="0" borderId="0" xfId="3" applyNumberFormat="1" applyFont="1" applyFill="1" applyAlignment="1">
      <alignment horizontal="center" vertical="center" wrapText="1"/>
    </xf>
    <xf numFmtId="44" fontId="0" fillId="0" borderId="0" xfId="2" applyFont="1" applyFill="1" applyAlignment="1">
      <alignment horizontal="center"/>
    </xf>
    <xf numFmtId="164" fontId="3" fillId="5" borderId="0" xfId="3" applyNumberFormat="1" applyFont="1" applyFill="1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3" fontId="0" fillId="0" borderId="0" xfId="0" applyNumberFormat="1" applyFont="1" applyFill="1" applyAlignment="1">
      <alignment horizontal="center"/>
    </xf>
    <xf numFmtId="0" fontId="9" fillId="3" borderId="10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12" fillId="0" borderId="0" xfId="0" applyFont="1" applyBorder="1" applyAlignment="1">
      <alignment horizontal="center" vertical="center" wrapText="1"/>
    </xf>
  </cellXfs>
  <cellStyles count="4">
    <cellStyle name="Moneda" xfId="2" builtinId="4"/>
    <cellStyle name="Normal" xfId="0" builtinId="0"/>
    <cellStyle name="Normal 2" xfId="1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Q42"/>
  <sheetViews>
    <sheetView zoomScale="80" zoomScaleNormal="80" workbookViewId="0"/>
  </sheetViews>
  <sheetFormatPr baseColWidth="10" defaultRowHeight="15" x14ac:dyDescent="0.25"/>
  <cols>
    <col min="1" max="1" width="16.5703125" style="23" customWidth="1"/>
    <col min="2" max="2" width="38.140625" style="15" customWidth="1"/>
    <col min="3" max="3" width="23" style="15" bestFit="1" customWidth="1"/>
    <col min="4" max="4" width="12" style="23" bestFit="1" customWidth="1"/>
    <col min="5" max="5" width="12" style="31" customWidth="1"/>
    <col min="6" max="6" width="10.85546875" style="44" customWidth="1"/>
    <col min="7" max="9" width="10.85546875" style="23" customWidth="1"/>
    <col min="10" max="10" width="10.85546875" style="31" customWidth="1"/>
    <col min="11" max="11" width="13.7109375" style="15" customWidth="1"/>
    <col min="12" max="12" width="13.7109375" style="13" customWidth="1"/>
    <col min="13" max="14" width="13.7109375" style="16" customWidth="1"/>
    <col min="15" max="16" width="13.7109375" style="55" customWidth="1"/>
    <col min="17" max="17" width="165.85546875" style="15" customWidth="1"/>
    <col min="18" max="16384" width="11.42578125" style="15"/>
  </cols>
  <sheetData>
    <row r="1" spans="1:17" s="28" customFormat="1" ht="75" x14ac:dyDescent="0.25">
      <c r="A1" s="25" t="s">
        <v>120</v>
      </c>
      <c r="B1" s="25" t="s">
        <v>108</v>
      </c>
      <c r="C1" s="25" t="s">
        <v>11</v>
      </c>
      <c r="D1" s="49" t="s">
        <v>117</v>
      </c>
      <c r="E1" s="50" t="s">
        <v>119</v>
      </c>
      <c r="F1" s="29" t="s">
        <v>111</v>
      </c>
      <c r="G1" s="36" t="s">
        <v>112</v>
      </c>
      <c r="H1" s="37" t="s">
        <v>109</v>
      </c>
      <c r="I1" s="38" t="s">
        <v>110</v>
      </c>
      <c r="J1" s="33" t="s">
        <v>118</v>
      </c>
      <c r="K1" s="26" t="s">
        <v>113</v>
      </c>
      <c r="L1" s="26" t="s">
        <v>115</v>
      </c>
      <c r="M1" s="41" t="s">
        <v>114</v>
      </c>
      <c r="N1" s="27" t="s">
        <v>116</v>
      </c>
      <c r="O1" s="53" t="s">
        <v>105</v>
      </c>
      <c r="P1" s="25" t="s">
        <v>121</v>
      </c>
      <c r="Q1" s="25" t="s">
        <v>11</v>
      </c>
    </row>
    <row r="2" spans="1:17" s="1" customFormat="1" x14ac:dyDescent="0.25">
      <c r="A2" s="22" t="s">
        <v>0</v>
      </c>
      <c r="B2" s="1" t="s">
        <v>1</v>
      </c>
      <c r="C2" s="1" t="s">
        <v>12</v>
      </c>
      <c r="D2" s="24">
        <v>200</v>
      </c>
      <c r="E2" s="34">
        <f>+D2</f>
        <v>200</v>
      </c>
      <c r="F2" s="42">
        <v>1250</v>
      </c>
      <c r="G2" s="24">
        <v>0</v>
      </c>
      <c r="H2" s="39">
        <f>+F2/2</f>
        <v>625</v>
      </c>
      <c r="I2" s="39">
        <f>+F2/24*12</f>
        <v>625</v>
      </c>
      <c r="J2" s="40">
        <f>+G2+H2+I2</f>
        <v>1250</v>
      </c>
      <c r="K2" s="2">
        <v>32.72</v>
      </c>
      <c r="L2" s="12">
        <f>+J2*K2</f>
        <v>40900</v>
      </c>
      <c r="M2" s="2">
        <v>54.53</v>
      </c>
      <c r="N2" s="2">
        <f>+M2*J2</f>
        <v>68162.5</v>
      </c>
      <c r="O2" s="54">
        <f>+(N2-L2)/N2</f>
        <v>0.39996332294150011</v>
      </c>
      <c r="P2" s="54" t="s">
        <v>79</v>
      </c>
      <c r="Q2" s="1" t="s">
        <v>13</v>
      </c>
    </row>
    <row r="3" spans="1:17" s="1" customFormat="1" x14ac:dyDescent="0.25">
      <c r="A3" s="22" t="s">
        <v>4</v>
      </c>
      <c r="B3" s="1" t="s">
        <v>5</v>
      </c>
      <c r="C3" s="1" t="s">
        <v>12</v>
      </c>
      <c r="D3" s="21">
        <v>45</v>
      </c>
      <c r="E3" s="35">
        <f>+D3</f>
        <v>45</v>
      </c>
      <c r="F3" s="43">
        <v>260</v>
      </c>
      <c r="G3" s="21">
        <v>0</v>
      </c>
      <c r="H3" s="22">
        <f>+F3/2</f>
        <v>130</v>
      </c>
      <c r="I3" s="22">
        <f>+F3/24*12</f>
        <v>130</v>
      </c>
      <c r="J3" s="20">
        <f t="shared" ref="J3:J24" si="0">+G3+H3+I3</f>
        <v>260</v>
      </c>
      <c r="K3" s="2">
        <v>59.38</v>
      </c>
      <c r="L3" s="12">
        <f t="shared" ref="L3:L24" si="1">+J3*K3</f>
        <v>15438.800000000001</v>
      </c>
      <c r="M3" s="2">
        <v>98.96</v>
      </c>
      <c r="N3" s="2">
        <f t="shared" ref="N3:N24" si="2">+M3*J3</f>
        <v>25729.599999999999</v>
      </c>
      <c r="O3" s="54">
        <f t="shared" ref="O3:O25" si="3">+(N3-L3)/N3</f>
        <v>0.3999595796281325</v>
      </c>
      <c r="P3" s="54" t="s">
        <v>80</v>
      </c>
      <c r="Q3" s="1" t="s">
        <v>14</v>
      </c>
    </row>
    <row r="4" spans="1:17" s="1" customFormat="1" x14ac:dyDescent="0.25">
      <c r="A4" s="57" t="s">
        <v>15</v>
      </c>
      <c r="B4" s="1" t="s">
        <v>16</v>
      </c>
      <c r="C4" s="1" t="s">
        <v>12</v>
      </c>
      <c r="D4" s="22">
        <v>5</v>
      </c>
      <c r="E4" s="51">
        <f t="shared" ref="E4:E7" si="4">+D4/24*30</f>
        <v>6.25</v>
      </c>
      <c r="F4" s="43">
        <v>4</v>
      </c>
      <c r="G4" s="30">
        <f>+F4/24*6</f>
        <v>1</v>
      </c>
      <c r="H4" s="30">
        <f>+F4/24*12</f>
        <v>2</v>
      </c>
      <c r="I4" s="22">
        <f>+F4/24*12</f>
        <v>2</v>
      </c>
      <c r="J4" s="20">
        <f t="shared" si="0"/>
        <v>5</v>
      </c>
      <c r="K4" s="2">
        <v>315</v>
      </c>
      <c r="L4" s="12">
        <f t="shared" si="1"/>
        <v>1575</v>
      </c>
      <c r="M4" s="2">
        <v>450</v>
      </c>
      <c r="N4" s="2">
        <f t="shared" si="2"/>
        <v>2250</v>
      </c>
      <c r="O4" s="54">
        <f t="shared" si="3"/>
        <v>0.3</v>
      </c>
      <c r="P4" s="54" t="s">
        <v>81</v>
      </c>
      <c r="Q4" s="1" t="s">
        <v>17</v>
      </c>
    </row>
    <row r="5" spans="1:17" s="1" customFormat="1" x14ac:dyDescent="0.25">
      <c r="A5" s="57" t="s">
        <v>18</v>
      </c>
      <c r="B5" s="1" t="s">
        <v>19</v>
      </c>
      <c r="C5" s="1" t="s">
        <v>12</v>
      </c>
      <c r="D5" s="22">
        <v>5</v>
      </c>
      <c r="E5" s="51">
        <f t="shared" si="4"/>
        <v>6.25</v>
      </c>
      <c r="F5" s="43">
        <v>4</v>
      </c>
      <c r="G5" s="30">
        <f t="shared" ref="G5:G7" si="5">+F5/24*6</f>
        <v>1</v>
      </c>
      <c r="H5" s="30">
        <f t="shared" ref="H5:H7" si="6">+F5/24*12</f>
        <v>2</v>
      </c>
      <c r="I5" s="22">
        <f t="shared" ref="I5:I7" si="7">+F5/24*12</f>
        <v>2</v>
      </c>
      <c r="J5" s="20">
        <f t="shared" si="0"/>
        <v>5</v>
      </c>
      <c r="K5" s="2">
        <v>343</v>
      </c>
      <c r="L5" s="12">
        <f t="shared" si="1"/>
        <v>1715</v>
      </c>
      <c r="M5" s="2">
        <v>490</v>
      </c>
      <c r="N5" s="2">
        <f t="shared" si="2"/>
        <v>2450</v>
      </c>
      <c r="O5" s="54">
        <f t="shared" si="3"/>
        <v>0.3</v>
      </c>
      <c r="P5" s="54" t="s">
        <v>82</v>
      </c>
      <c r="Q5" s="1" t="s">
        <v>20</v>
      </c>
    </row>
    <row r="6" spans="1:17" s="1" customFormat="1" x14ac:dyDescent="0.25">
      <c r="A6" s="22" t="s">
        <v>9</v>
      </c>
      <c r="B6" s="1" t="s">
        <v>21</v>
      </c>
      <c r="C6" s="1" t="s">
        <v>12</v>
      </c>
      <c r="D6" s="22">
        <v>5</v>
      </c>
      <c r="E6" s="51">
        <f t="shared" si="4"/>
        <v>6.25</v>
      </c>
      <c r="F6" s="43">
        <v>6</v>
      </c>
      <c r="G6" s="30">
        <v>2</v>
      </c>
      <c r="H6" s="30">
        <f t="shared" si="6"/>
        <v>3</v>
      </c>
      <c r="I6" s="22">
        <f t="shared" si="7"/>
        <v>3</v>
      </c>
      <c r="J6" s="20">
        <f t="shared" si="0"/>
        <v>8</v>
      </c>
      <c r="K6" s="2">
        <v>349.76</v>
      </c>
      <c r="L6" s="12">
        <f t="shared" si="1"/>
        <v>2798.08</v>
      </c>
      <c r="M6" s="2">
        <v>701.8</v>
      </c>
      <c r="N6" s="2">
        <f t="shared" si="2"/>
        <v>5614.4</v>
      </c>
      <c r="O6" s="54">
        <f t="shared" si="3"/>
        <v>0.50162439441436302</v>
      </c>
      <c r="P6" s="54" t="s">
        <v>83</v>
      </c>
      <c r="Q6" s="1" t="s">
        <v>22</v>
      </c>
    </row>
    <row r="7" spans="1:17" s="1" customFormat="1" x14ac:dyDescent="0.25">
      <c r="A7" s="57" t="s">
        <v>23</v>
      </c>
      <c r="B7" s="1" t="s">
        <v>24</v>
      </c>
      <c r="C7" s="1" t="s">
        <v>12</v>
      </c>
      <c r="D7" s="22">
        <v>3</v>
      </c>
      <c r="E7" s="51">
        <f t="shared" si="4"/>
        <v>3.75</v>
      </c>
      <c r="F7" s="43">
        <v>4</v>
      </c>
      <c r="G7" s="30">
        <f t="shared" si="5"/>
        <v>1</v>
      </c>
      <c r="H7" s="30">
        <f t="shared" si="6"/>
        <v>2</v>
      </c>
      <c r="I7" s="22">
        <f t="shared" si="7"/>
        <v>2</v>
      </c>
      <c r="J7" s="20">
        <f t="shared" si="0"/>
        <v>5</v>
      </c>
      <c r="K7" s="2">
        <v>490</v>
      </c>
      <c r="L7" s="12">
        <f t="shared" si="1"/>
        <v>2450</v>
      </c>
      <c r="M7" s="2">
        <v>700</v>
      </c>
      <c r="N7" s="2">
        <f t="shared" si="2"/>
        <v>3500</v>
      </c>
      <c r="O7" s="54">
        <f t="shared" si="3"/>
        <v>0.3</v>
      </c>
      <c r="P7" s="54" t="s">
        <v>84</v>
      </c>
      <c r="Q7" s="1" t="s">
        <v>25</v>
      </c>
    </row>
    <row r="8" spans="1:17" s="1" customFormat="1" x14ac:dyDescent="0.25">
      <c r="A8" s="22" t="s">
        <v>2</v>
      </c>
      <c r="B8" s="1" t="s">
        <v>3</v>
      </c>
      <c r="C8" s="1" t="s">
        <v>12</v>
      </c>
      <c r="D8" s="21">
        <v>25</v>
      </c>
      <c r="E8" s="52">
        <f>+D8</f>
        <v>25</v>
      </c>
      <c r="F8" s="43">
        <v>122</v>
      </c>
      <c r="G8" s="21">
        <v>0</v>
      </c>
      <c r="H8" s="22">
        <f t="shared" ref="H8:H9" si="8">+F8/2</f>
        <v>61</v>
      </c>
      <c r="I8" s="22">
        <f t="shared" ref="I8:I23" si="9">+F8/24*12</f>
        <v>61</v>
      </c>
      <c r="J8" s="20">
        <f t="shared" si="0"/>
        <v>122</v>
      </c>
      <c r="K8" s="2">
        <v>81.010000000000005</v>
      </c>
      <c r="L8" s="12">
        <f t="shared" si="1"/>
        <v>9883.2200000000012</v>
      </c>
      <c r="M8" s="2">
        <v>135.02000000000001</v>
      </c>
      <c r="N8" s="2">
        <f t="shared" si="2"/>
        <v>16472.440000000002</v>
      </c>
      <c r="O8" s="54">
        <f t="shared" si="3"/>
        <v>0.40001481262035254</v>
      </c>
      <c r="P8" s="54" t="s">
        <v>85</v>
      </c>
      <c r="Q8" s="1" t="s">
        <v>26</v>
      </c>
    </row>
    <row r="9" spans="1:17" s="1" customFormat="1" x14ac:dyDescent="0.25">
      <c r="A9" s="22" t="s">
        <v>6</v>
      </c>
      <c r="B9" s="1" t="s">
        <v>7</v>
      </c>
      <c r="C9" s="1" t="s">
        <v>27</v>
      </c>
      <c r="D9" s="21">
        <v>10</v>
      </c>
      <c r="E9" s="52">
        <f>+D9</f>
        <v>10</v>
      </c>
      <c r="F9" s="43">
        <v>6</v>
      </c>
      <c r="G9" s="21">
        <v>0</v>
      </c>
      <c r="H9" s="22">
        <f t="shared" si="8"/>
        <v>3</v>
      </c>
      <c r="I9" s="22">
        <f t="shared" si="9"/>
        <v>3</v>
      </c>
      <c r="J9" s="20">
        <f t="shared" si="0"/>
        <v>6</v>
      </c>
      <c r="K9" s="2">
        <v>133.29</v>
      </c>
      <c r="L9" s="12">
        <f t="shared" si="1"/>
        <v>799.74</v>
      </c>
      <c r="M9" s="2">
        <v>222.15</v>
      </c>
      <c r="N9" s="2">
        <f t="shared" si="2"/>
        <v>1332.9</v>
      </c>
      <c r="O9" s="54">
        <f t="shared" si="3"/>
        <v>0.4</v>
      </c>
      <c r="P9" s="54" t="s">
        <v>86</v>
      </c>
      <c r="Q9" s="1" t="s">
        <v>28</v>
      </c>
    </row>
    <row r="10" spans="1:17" s="1" customFormat="1" x14ac:dyDescent="0.25">
      <c r="A10" s="23" t="s">
        <v>106</v>
      </c>
      <c r="B10" s="1" t="s">
        <v>29</v>
      </c>
      <c r="C10" s="1" t="s">
        <v>27</v>
      </c>
      <c r="D10" s="22">
        <v>5</v>
      </c>
      <c r="E10" s="51">
        <f t="shared" ref="E10:E24" si="10">+D10/24*30</f>
        <v>6.25</v>
      </c>
      <c r="F10" s="43">
        <v>4</v>
      </c>
      <c r="G10" s="22">
        <f t="shared" ref="G10:G23" si="11">+F10/24*6</f>
        <v>1</v>
      </c>
      <c r="H10" s="22">
        <f t="shared" ref="H10:H23" si="12">+F10/24*12</f>
        <v>2</v>
      </c>
      <c r="I10" s="22">
        <f t="shared" si="9"/>
        <v>2</v>
      </c>
      <c r="J10" s="20">
        <f t="shared" si="0"/>
        <v>5</v>
      </c>
      <c r="K10" s="2">
        <v>490</v>
      </c>
      <c r="L10" s="12">
        <f t="shared" si="1"/>
        <v>2450</v>
      </c>
      <c r="M10" s="2">
        <v>700</v>
      </c>
      <c r="N10" s="2">
        <f t="shared" si="2"/>
        <v>3500</v>
      </c>
      <c r="O10" s="54">
        <f t="shared" si="3"/>
        <v>0.3</v>
      </c>
      <c r="P10" s="54" t="s">
        <v>87</v>
      </c>
    </row>
    <row r="11" spans="1:17" s="1" customFormat="1" x14ac:dyDescent="0.25">
      <c r="A11" s="57" t="s">
        <v>30</v>
      </c>
      <c r="B11" s="1" t="s">
        <v>31</v>
      </c>
      <c r="C11" s="1" t="s">
        <v>12</v>
      </c>
      <c r="D11" s="22">
        <v>8</v>
      </c>
      <c r="E11" s="51">
        <f t="shared" si="10"/>
        <v>10</v>
      </c>
      <c r="F11" s="43">
        <v>4</v>
      </c>
      <c r="G11" s="22">
        <f t="shared" si="11"/>
        <v>1</v>
      </c>
      <c r="H11" s="22">
        <f t="shared" si="12"/>
        <v>2</v>
      </c>
      <c r="I11" s="22">
        <f t="shared" si="9"/>
        <v>2</v>
      </c>
      <c r="J11" s="20">
        <f t="shared" si="0"/>
        <v>5</v>
      </c>
      <c r="K11" s="2">
        <v>420</v>
      </c>
      <c r="L11" s="12">
        <f t="shared" si="1"/>
        <v>2100</v>
      </c>
      <c r="M11" s="2">
        <v>600</v>
      </c>
      <c r="N11" s="2">
        <f t="shared" si="2"/>
        <v>3000</v>
      </c>
      <c r="O11" s="54">
        <f t="shared" si="3"/>
        <v>0.3</v>
      </c>
      <c r="P11" s="54" t="s">
        <v>88</v>
      </c>
      <c r="Q11" s="1" t="s">
        <v>32</v>
      </c>
    </row>
    <row r="12" spans="1:17" s="1" customFormat="1" x14ac:dyDescent="0.25">
      <c r="A12" s="57" t="s">
        <v>33</v>
      </c>
      <c r="B12" s="1" t="s">
        <v>34</v>
      </c>
      <c r="C12" s="1" t="s">
        <v>12</v>
      </c>
      <c r="D12" s="22">
        <v>50</v>
      </c>
      <c r="E12" s="51">
        <f t="shared" si="10"/>
        <v>62.500000000000007</v>
      </c>
      <c r="F12" s="43">
        <v>4</v>
      </c>
      <c r="G12" s="22">
        <f t="shared" si="11"/>
        <v>1</v>
      </c>
      <c r="H12" s="22">
        <f t="shared" si="12"/>
        <v>2</v>
      </c>
      <c r="I12" s="22">
        <f t="shared" si="9"/>
        <v>2</v>
      </c>
      <c r="J12" s="20">
        <f t="shared" si="0"/>
        <v>5</v>
      </c>
      <c r="K12" s="2">
        <v>455</v>
      </c>
      <c r="L12" s="12">
        <f t="shared" si="1"/>
        <v>2275</v>
      </c>
      <c r="M12" s="2">
        <v>650</v>
      </c>
      <c r="N12" s="2">
        <f t="shared" si="2"/>
        <v>3250</v>
      </c>
      <c r="O12" s="54">
        <f t="shared" si="3"/>
        <v>0.3</v>
      </c>
      <c r="P12" s="54" t="s">
        <v>89</v>
      </c>
      <c r="Q12" s="1" t="s">
        <v>35</v>
      </c>
    </row>
    <row r="13" spans="1:17" s="1" customFormat="1" x14ac:dyDescent="0.25">
      <c r="A13" s="57" t="s">
        <v>36</v>
      </c>
      <c r="B13" s="1" t="s">
        <v>37</v>
      </c>
      <c r="C13" s="1" t="s">
        <v>12</v>
      </c>
      <c r="D13" s="22">
        <v>30</v>
      </c>
      <c r="E13" s="51">
        <f t="shared" si="10"/>
        <v>37.5</v>
      </c>
      <c r="F13" s="43">
        <v>4</v>
      </c>
      <c r="G13" s="22">
        <f t="shared" si="11"/>
        <v>1</v>
      </c>
      <c r="H13" s="22">
        <f t="shared" si="12"/>
        <v>2</v>
      </c>
      <c r="I13" s="22">
        <f t="shared" si="9"/>
        <v>2</v>
      </c>
      <c r="J13" s="20">
        <f t="shared" si="0"/>
        <v>5</v>
      </c>
      <c r="K13" s="2">
        <v>525</v>
      </c>
      <c r="L13" s="12">
        <f t="shared" si="1"/>
        <v>2625</v>
      </c>
      <c r="M13" s="2">
        <v>750</v>
      </c>
      <c r="N13" s="2">
        <f t="shared" si="2"/>
        <v>3750</v>
      </c>
      <c r="O13" s="54">
        <f t="shared" si="3"/>
        <v>0.3</v>
      </c>
      <c r="P13" s="54" t="s">
        <v>90</v>
      </c>
      <c r="Q13" s="1" t="s">
        <v>38</v>
      </c>
    </row>
    <row r="14" spans="1:17" s="1" customFormat="1" x14ac:dyDescent="0.25">
      <c r="A14" s="57" t="s">
        <v>39</v>
      </c>
      <c r="B14" s="1" t="s">
        <v>40</v>
      </c>
      <c r="C14" s="1" t="s">
        <v>12</v>
      </c>
      <c r="D14" s="22">
        <v>6</v>
      </c>
      <c r="E14" s="51">
        <f t="shared" si="10"/>
        <v>7.5</v>
      </c>
      <c r="F14" s="43">
        <v>4</v>
      </c>
      <c r="G14" s="22">
        <f t="shared" si="11"/>
        <v>1</v>
      </c>
      <c r="H14" s="22">
        <f t="shared" si="12"/>
        <v>2</v>
      </c>
      <c r="I14" s="22">
        <f t="shared" si="9"/>
        <v>2</v>
      </c>
      <c r="J14" s="20">
        <f t="shared" si="0"/>
        <v>5</v>
      </c>
      <c r="K14" s="2">
        <v>630</v>
      </c>
      <c r="L14" s="12">
        <f t="shared" si="1"/>
        <v>3150</v>
      </c>
      <c r="M14" s="2">
        <v>900</v>
      </c>
      <c r="N14" s="2">
        <f t="shared" si="2"/>
        <v>4500</v>
      </c>
      <c r="O14" s="54">
        <f t="shared" si="3"/>
        <v>0.3</v>
      </c>
      <c r="P14" s="54" t="s">
        <v>91</v>
      </c>
      <c r="Q14" s="1" t="s">
        <v>41</v>
      </c>
    </row>
    <row r="15" spans="1:17" s="1" customFormat="1" x14ac:dyDescent="0.25">
      <c r="A15" s="23" t="s">
        <v>106</v>
      </c>
      <c r="B15" s="1" t="s">
        <v>42</v>
      </c>
      <c r="C15" s="1" t="s">
        <v>12</v>
      </c>
      <c r="D15" s="22">
        <v>5</v>
      </c>
      <c r="E15" s="51">
        <f t="shared" si="10"/>
        <v>6.25</v>
      </c>
      <c r="F15" s="43">
        <v>4</v>
      </c>
      <c r="G15" s="22">
        <f t="shared" si="11"/>
        <v>1</v>
      </c>
      <c r="H15" s="22">
        <f t="shared" si="12"/>
        <v>2</v>
      </c>
      <c r="I15" s="22">
        <f t="shared" si="9"/>
        <v>2</v>
      </c>
      <c r="J15" s="20">
        <f t="shared" si="0"/>
        <v>5</v>
      </c>
      <c r="K15" s="2">
        <v>310</v>
      </c>
      <c r="L15" s="12">
        <f t="shared" si="1"/>
        <v>1550</v>
      </c>
      <c r="M15" s="2">
        <v>403</v>
      </c>
      <c r="N15" s="2">
        <f t="shared" si="2"/>
        <v>2015</v>
      </c>
      <c r="O15" s="54">
        <f t="shared" si="3"/>
        <v>0.23076923076923078</v>
      </c>
      <c r="P15" s="54" t="s">
        <v>92</v>
      </c>
    </row>
    <row r="16" spans="1:17" s="1" customFormat="1" x14ac:dyDescent="0.25">
      <c r="A16" s="57" t="s">
        <v>43</v>
      </c>
      <c r="B16" s="1" t="s">
        <v>44</v>
      </c>
      <c r="C16" s="1" t="s">
        <v>12</v>
      </c>
      <c r="D16" s="22">
        <v>4</v>
      </c>
      <c r="E16" s="51">
        <f t="shared" si="10"/>
        <v>5</v>
      </c>
      <c r="F16" s="43">
        <v>4</v>
      </c>
      <c r="G16" s="22">
        <f t="shared" si="11"/>
        <v>1</v>
      </c>
      <c r="H16" s="22">
        <f t="shared" si="12"/>
        <v>2</v>
      </c>
      <c r="I16" s="22">
        <f t="shared" si="9"/>
        <v>2</v>
      </c>
      <c r="J16" s="20">
        <f t="shared" si="0"/>
        <v>5</v>
      </c>
      <c r="K16" s="2">
        <v>770</v>
      </c>
      <c r="L16" s="12">
        <f t="shared" si="1"/>
        <v>3850</v>
      </c>
      <c r="M16" s="2">
        <v>1100</v>
      </c>
      <c r="N16" s="2">
        <f t="shared" si="2"/>
        <v>5500</v>
      </c>
      <c r="O16" s="54">
        <f t="shared" si="3"/>
        <v>0.3</v>
      </c>
      <c r="P16" s="54" t="s">
        <v>93</v>
      </c>
      <c r="Q16" s="1" t="s">
        <v>45</v>
      </c>
    </row>
    <row r="17" spans="1:17" s="1" customFormat="1" x14ac:dyDescent="0.25">
      <c r="A17" s="57" t="s">
        <v>46</v>
      </c>
      <c r="B17" s="1" t="s">
        <v>47</v>
      </c>
      <c r="C17" s="1" t="s">
        <v>12</v>
      </c>
      <c r="D17" s="22">
        <v>6</v>
      </c>
      <c r="E17" s="51">
        <f t="shared" si="10"/>
        <v>7.5</v>
      </c>
      <c r="F17" s="43">
        <v>4</v>
      </c>
      <c r="G17" s="22">
        <f t="shared" si="11"/>
        <v>1</v>
      </c>
      <c r="H17" s="22">
        <f t="shared" si="12"/>
        <v>2</v>
      </c>
      <c r="I17" s="22">
        <f t="shared" si="9"/>
        <v>2</v>
      </c>
      <c r="J17" s="20">
        <f t="shared" si="0"/>
        <v>5</v>
      </c>
      <c r="K17" s="2">
        <v>910</v>
      </c>
      <c r="L17" s="12">
        <f t="shared" si="1"/>
        <v>4550</v>
      </c>
      <c r="M17" s="2">
        <v>1300</v>
      </c>
      <c r="N17" s="2">
        <f t="shared" si="2"/>
        <v>6500</v>
      </c>
      <c r="O17" s="54">
        <f t="shared" si="3"/>
        <v>0.3</v>
      </c>
      <c r="P17" s="54" t="s">
        <v>94</v>
      </c>
      <c r="Q17" s="1" t="s">
        <v>48</v>
      </c>
    </row>
    <row r="18" spans="1:17" s="1" customFormat="1" ht="30" x14ac:dyDescent="0.25">
      <c r="A18" s="22" t="s">
        <v>8</v>
      </c>
      <c r="B18" s="1" t="s">
        <v>49</v>
      </c>
      <c r="C18" s="1" t="s">
        <v>12</v>
      </c>
      <c r="D18" s="22">
        <v>10</v>
      </c>
      <c r="E18" s="51">
        <f t="shared" si="10"/>
        <v>12.5</v>
      </c>
      <c r="F18" s="43">
        <v>10</v>
      </c>
      <c r="G18" s="22">
        <v>3</v>
      </c>
      <c r="H18" s="22">
        <f t="shared" si="12"/>
        <v>5</v>
      </c>
      <c r="I18" s="22">
        <f t="shared" si="9"/>
        <v>5</v>
      </c>
      <c r="J18" s="20">
        <f t="shared" si="0"/>
        <v>13</v>
      </c>
      <c r="K18" s="2">
        <v>392.59</v>
      </c>
      <c r="L18" s="12">
        <f t="shared" si="1"/>
        <v>5103.67</v>
      </c>
      <c r="M18" s="2">
        <v>748.33</v>
      </c>
      <c r="N18" s="2">
        <f t="shared" si="2"/>
        <v>9728.2900000000009</v>
      </c>
      <c r="O18" s="54">
        <f t="shared" si="3"/>
        <v>0.47537850948111132</v>
      </c>
      <c r="P18" s="54" t="s">
        <v>95</v>
      </c>
      <c r="Q18" s="1" t="s">
        <v>50</v>
      </c>
    </row>
    <row r="19" spans="1:17" s="1" customFormat="1" ht="30" x14ac:dyDescent="0.25">
      <c r="A19" s="57" t="s">
        <v>51</v>
      </c>
      <c r="B19" s="1" t="s">
        <v>52</v>
      </c>
      <c r="C19" s="1" t="s">
        <v>12</v>
      </c>
      <c r="D19" s="22">
        <v>8</v>
      </c>
      <c r="E19" s="51">
        <f t="shared" si="10"/>
        <v>10</v>
      </c>
      <c r="F19" s="43">
        <v>4</v>
      </c>
      <c r="G19" s="22">
        <f t="shared" si="11"/>
        <v>1</v>
      </c>
      <c r="H19" s="22">
        <f t="shared" si="12"/>
        <v>2</v>
      </c>
      <c r="I19" s="22">
        <f t="shared" si="9"/>
        <v>2</v>
      </c>
      <c r="J19" s="20">
        <f t="shared" si="0"/>
        <v>5</v>
      </c>
      <c r="K19" s="2">
        <v>483</v>
      </c>
      <c r="L19" s="12">
        <f t="shared" si="1"/>
        <v>2415</v>
      </c>
      <c r="M19" s="2">
        <v>690</v>
      </c>
      <c r="N19" s="2">
        <f t="shared" si="2"/>
        <v>3450</v>
      </c>
      <c r="O19" s="54">
        <f t="shared" si="3"/>
        <v>0.3</v>
      </c>
      <c r="P19" s="54" t="s">
        <v>96</v>
      </c>
      <c r="Q19" s="1" t="s">
        <v>53</v>
      </c>
    </row>
    <row r="20" spans="1:17" s="1" customFormat="1" ht="30" x14ac:dyDescent="0.25">
      <c r="A20" s="57" t="s">
        <v>54</v>
      </c>
      <c r="B20" s="1" t="s">
        <v>55</v>
      </c>
      <c r="C20" s="1" t="s">
        <v>12</v>
      </c>
      <c r="D20" s="22">
        <v>5</v>
      </c>
      <c r="E20" s="51">
        <f t="shared" si="10"/>
        <v>6.25</v>
      </c>
      <c r="F20" s="43">
        <v>4</v>
      </c>
      <c r="G20" s="22">
        <f t="shared" si="11"/>
        <v>1</v>
      </c>
      <c r="H20" s="22">
        <f t="shared" si="12"/>
        <v>2</v>
      </c>
      <c r="I20" s="22">
        <f t="shared" si="9"/>
        <v>2</v>
      </c>
      <c r="J20" s="20">
        <f t="shared" si="0"/>
        <v>5</v>
      </c>
      <c r="K20" s="2">
        <v>553</v>
      </c>
      <c r="L20" s="12">
        <f t="shared" si="1"/>
        <v>2765</v>
      </c>
      <c r="M20" s="2">
        <v>790</v>
      </c>
      <c r="N20" s="2">
        <f t="shared" si="2"/>
        <v>3950</v>
      </c>
      <c r="O20" s="54">
        <f t="shared" si="3"/>
        <v>0.3</v>
      </c>
      <c r="P20" s="54" t="s">
        <v>97</v>
      </c>
      <c r="Q20" s="1" t="s">
        <v>56</v>
      </c>
    </row>
    <row r="21" spans="1:17" s="1" customFormat="1" ht="30" x14ac:dyDescent="0.25">
      <c r="A21" s="57" t="s">
        <v>57</v>
      </c>
      <c r="B21" s="1" t="s">
        <v>58</v>
      </c>
      <c r="C21" s="1" t="s">
        <v>12</v>
      </c>
      <c r="D21" s="22">
        <v>5</v>
      </c>
      <c r="E21" s="51">
        <f t="shared" si="10"/>
        <v>6.25</v>
      </c>
      <c r="F21" s="43">
        <v>4</v>
      </c>
      <c r="G21" s="22">
        <f t="shared" si="11"/>
        <v>1</v>
      </c>
      <c r="H21" s="22">
        <f t="shared" si="12"/>
        <v>2</v>
      </c>
      <c r="I21" s="22">
        <f t="shared" si="9"/>
        <v>2</v>
      </c>
      <c r="J21" s="20">
        <f t="shared" si="0"/>
        <v>5</v>
      </c>
      <c r="K21" s="2">
        <v>574</v>
      </c>
      <c r="L21" s="12">
        <f t="shared" si="1"/>
        <v>2870</v>
      </c>
      <c r="M21" s="2">
        <v>820</v>
      </c>
      <c r="N21" s="2">
        <f t="shared" si="2"/>
        <v>4100</v>
      </c>
      <c r="O21" s="54">
        <f t="shared" si="3"/>
        <v>0.3</v>
      </c>
      <c r="P21" s="54" t="s">
        <v>98</v>
      </c>
      <c r="Q21" s="1" t="s">
        <v>59</v>
      </c>
    </row>
    <row r="22" spans="1:17" s="1" customFormat="1" ht="30" x14ac:dyDescent="0.25">
      <c r="A22" s="57" t="s">
        <v>60</v>
      </c>
      <c r="B22" s="1" t="s">
        <v>61</v>
      </c>
      <c r="C22" s="1" t="s">
        <v>12</v>
      </c>
      <c r="D22" s="22">
        <v>8</v>
      </c>
      <c r="E22" s="20">
        <f t="shared" si="10"/>
        <v>10</v>
      </c>
      <c r="F22" s="43">
        <v>4</v>
      </c>
      <c r="G22" s="22">
        <f t="shared" si="11"/>
        <v>1</v>
      </c>
      <c r="H22" s="22">
        <f t="shared" si="12"/>
        <v>2</v>
      </c>
      <c r="I22" s="22">
        <f t="shared" si="9"/>
        <v>2</v>
      </c>
      <c r="J22" s="20">
        <f t="shared" si="0"/>
        <v>5</v>
      </c>
      <c r="K22" s="2">
        <v>595</v>
      </c>
      <c r="L22" s="12">
        <f t="shared" si="1"/>
        <v>2975</v>
      </c>
      <c r="M22" s="2">
        <v>850</v>
      </c>
      <c r="N22" s="2">
        <f t="shared" si="2"/>
        <v>4250</v>
      </c>
      <c r="O22" s="54">
        <f t="shared" si="3"/>
        <v>0.3</v>
      </c>
      <c r="P22" s="54" t="s">
        <v>99</v>
      </c>
      <c r="Q22" s="1" t="s">
        <v>62</v>
      </c>
    </row>
    <row r="23" spans="1:17" x14ac:dyDescent="0.25">
      <c r="A23" s="23" t="s">
        <v>106</v>
      </c>
      <c r="B23" s="1" t="s">
        <v>63</v>
      </c>
      <c r="C23" s="1" t="s">
        <v>64</v>
      </c>
      <c r="D23" s="22">
        <v>5</v>
      </c>
      <c r="E23" s="51">
        <f t="shared" si="10"/>
        <v>6.25</v>
      </c>
      <c r="F23" s="44">
        <v>4</v>
      </c>
      <c r="G23" s="23">
        <f t="shared" si="11"/>
        <v>1</v>
      </c>
      <c r="H23" s="23">
        <f t="shared" si="12"/>
        <v>2</v>
      </c>
      <c r="I23" s="22">
        <f t="shared" si="9"/>
        <v>2</v>
      </c>
      <c r="J23" s="20">
        <f t="shared" si="0"/>
        <v>5</v>
      </c>
      <c r="K23" s="2">
        <v>329</v>
      </c>
      <c r="L23" s="12">
        <f t="shared" si="1"/>
        <v>1645</v>
      </c>
      <c r="M23" s="14">
        <f>+K23+K23*40%</f>
        <v>460.6</v>
      </c>
      <c r="N23" s="2">
        <f t="shared" si="2"/>
        <v>2303</v>
      </c>
      <c r="O23" s="54">
        <f t="shared" si="3"/>
        <v>0.2857142857142857</v>
      </c>
      <c r="P23" s="54" t="s">
        <v>100</v>
      </c>
    </row>
    <row r="24" spans="1:17" x14ac:dyDescent="0.25">
      <c r="A24" s="23" t="s">
        <v>106</v>
      </c>
      <c r="B24" s="1" t="s">
        <v>107</v>
      </c>
      <c r="D24" s="23">
        <v>5</v>
      </c>
      <c r="E24" s="51">
        <f t="shared" si="10"/>
        <v>6.25</v>
      </c>
      <c r="F24" s="44">
        <v>5</v>
      </c>
      <c r="G24" s="23">
        <v>1</v>
      </c>
      <c r="H24" s="23">
        <v>3</v>
      </c>
      <c r="I24" s="22">
        <v>3</v>
      </c>
      <c r="J24" s="20">
        <f t="shared" si="0"/>
        <v>7</v>
      </c>
      <c r="K24" s="2">
        <v>800</v>
      </c>
      <c r="L24" s="12">
        <f t="shared" si="1"/>
        <v>5600</v>
      </c>
      <c r="M24" s="14">
        <f>+K24+K24*40%</f>
        <v>1120</v>
      </c>
      <c r="N24" s="2">
        <f t="shared" si="2"/>
        <v>7840</v>
      </c>
      <c r="O24" s="54">
        <f t="shared" si="3"/>
        <v>0.2857142857142857</v>
      </c>
      <c r="P24" s="54" t="s">
        <v>101</v>
      </c>
    </row>
    <row r="25" spans="1:17" s="17" customFormat="1" ht="25.5" customHeight="1" x14ac:dyDescent="0.25">
      <c r="A25" s="31"/>
      <c r="D25" s="45">
        <f t="shared" ref="D25:E25" si="13">SUM(D2:D24)</f>
        <v>458</v>
      </c>
      <c r="E25" s="45">
        <f t="shared" si="13"/>
        <v>502.5</v>
      </c>
      <c r="F25" s="58">
        <f>SUM(F2:F24)</f>
        <v>1723</v>
      </c>
      <c r="G25" s="31"/>
      <c r="H25" s="31"/>
      <c r="I25" s="31"/>
      <c r="J25" s="45">
        <f>SUM(J2:J24)</f>
        <v>1746</v>
      </c>
      <c r="L25" s="46">
        <f>SUM(L2:L24)</f>
        <v>121483.51000000001</v>
      </c>
      <c r="M25" s="32"/>
      <c r="N25" s="47">
        <f>SUM(N2:N23)</f>
        <v>185308.13</v>
      </c>
      <c r="O25" s="56">
        <f t="shared" si="3"/>
        <v>0.34442428402898456</v>
      </c>
      <c r="P25" s="56"/>
    </row>
    <row r="26" spans="1:17" x14ac:dyDescent="0.25">
      <c r="M26" s="48">
        <f>+N25-L25</f>
        <v>63824.619999999995</v>
      </c>
    </row>
    <row r="28" spans="1:17" ht="15.75" thickBot="1" x14ac:dyDescent="0.3"/>
    <row r="29" spans="1:17" ht="15.75" thickBot="1" x14ac:dyDescent="0.3">
      <c r="B29" s="64" t="s">
        <v>65</v>
      </c>
      <c r="C29" s="65"/>
    </row>
    <row r="30" spans="1:17" x14ac:dyDescent="0.25">
      <c r="B30" s="17" t="s">
        <v>66</v>
      </c>
      <c r="K30" s="18"/>
    </row>
    <row r="31" spans="1:17" x14ac:dyDescent="0.25">
      <c r="B31" s="17" t="s">
        <v>67</v>
      </c>
      <c r="K31" s="18"/>
    </row>
    <row r="32" spans="1:17" x14ac:dyDescent="0.25">
      <c r="B32" s="17" t="s">
        <v>68</v>
      </c>
    </row>
    <row r="33" spans="2:16" x14ac:dyDescent="0.25">
      <c r="B33" s="17" t="s">
        <v>69</v>
      </c>
    </row>
    <row r="34" spans="2:16" x14ac:dyDescent="0.25">
      <c r="B34" s="19" t="s">
        <v>70</v>
      </c>
      <c r="L34" s="15"/>
      <c r="M34" s="15"/>
      <c r="N34" s="15"/>
      <c r="O34" s="23"/>
      <c r="P34" s="23"/>
    </row>
    <row r="35" spans="2:16" x14ac:dyDescent="0.25">
      <c r="B35" s="19" t="s">
        <v>71</v>
      </c>
      <c r="L35" s="15"/>
      <c r="M35" s="15"/>
      <c r="N35" s="15"/>
      <c r="O35" s="23"/>
      <c r="P35" s="23"/>
    </row>
    <row r="36" spans="2:16" x14ac:dyDescent="0.25">
      <c r="B36" s="19" t="s">
        <v>72</v>
      </c>
      <c r="L36" s="15"/>
      <c r="M36" s="15"/>
      <c r="N36" s="15"/>
      <c r="O36" s="23"/>
      <c r="P36" s="23"/>
    </row>
    <row r="37" spans="2:16" x14ac:dyDescent="0.25">
      <c r="B37" s="19" t="s">
        <v>73</v>
      </c>
      <c r="L37" s="15"/>
      <c r="M37" s="15"/>
      <c r="N37" s="15"/>
      <c r="O37" s="23"/>
      <c r="P37" s="23"/>
    </row>
    <row r="38" spans="2:16" x14ac:dyDescent="0.25">
      <c r="B38" s="19" t="s">
        <v>74</v>
      </c>
      <c r="L38" s="15"/>
      <c r="M38" s="15"/>
      <c r="N38" s="15"/>
      <c r="O38" s="23"/>
      <c r="P38" s="23"/>
    </row>
    <row r="39" spans="2:16" x14ac:dyDescent="0.25">
      <c r="B39" s="19" t="s">
        <v>102</v>
      </c>
      <c r="L39" s="15"/>
      <c r="M39" s="15"/>
      <c r="N39" s="15"/>
      <c r="O39" s="23"/>
      <c r="P39" s="23"/>
    </row>
    <row r="40" spans="2:16" x14ac:dyDescent="0.25">
      <c r="B40" s="19" t="s">
        <v>75</v>
      </c>
      <c r="L40" s="15"/>
      <c r="M40" s="15"/>
      <c r="N40" s="15"/>
      <c r="O40" s="23"/>
      <c r="P40" s="23"/>
    </row>
    <row r="41" spans="2:16" x14ac:dyDescent="0.25">
      <c r="B41" s="19" t="s">
        <v>76</v>
      </c>
      <c r="L41" s="15"/>
      <c r="M41" s="15"/>
      <c r="N41" s="15"/>
      <c r="O41" s="23"/>
      <c r="P41" s="23"/>
    </row>
    <row r="42" spans="2:16" x14ac:dyDescent="0.25">
      <c r="B42" s="19" t="s">
        <v>77</v>
      </c>
      <c r="L42" s="15"/>
      <c r="M42" s="15"/>
      <c r="N42" s="15"/>
      <c r="O42" s="23"/>
      <c r="P42" s="23"/>
    </row>
  </sheetData>
  <mergeCells count="1">
    <mergeCell ref="B29:C29"/>
  </mergeCells>
  <pageMargins left="0.70866141732283472" right="0.70866141732283472" top="0.74803149606299213" bottom="0.74803149606299213" header="0.31496062992125984" footer="0.31496062992125984"/>
  <pageSetup paperSize="8" scale="37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topLeftCell="B1" zoomScale="80" zoomScaleNormal="80" zoomScaleSheetLayoutView="70" zoomScalePageLayoutView="55" workbookViewId="0">
      <selection activeCell="E3" sqref="E3"/>
    </sheetView>
  </sheetViews>
  <sheetFormatPr baseColWidth="10" defaultColWidth="10.85546875" defaultRowHeight="15" outlineLevelCol="1" x14ac:dyDescent="0.2"/>
  <cols>
    <col min="1" max="1" width="14.5703125" style="11" hidden="1" customWidth="1" outlineLevel="1"/>
    <col min="2" max="2" width="73.85546875" style="6" customWidth="1" collapsed="1"/>
    <col min="3" max="6" width="16.5703125" style="6" customWidth="1"/>
    <col min="7" max="10" width="16.5703125" style="9" customWidth="1"/>
    <col min="11" max="11" width="22.42578125" style="3" customWidth="1"/>
    <col min="12" max="16384" width="10.85546875" style="3"/>
  </cols>
  <sheetData>
    <row r="1" spans="1:11" ht="36.75" customHeight="1" thickBot="1" x14ac:dyDescent="0.25">
      <c r="B1" s="66" t="s">
        <v>123</v>
      </c>
      <c r="C1" s="66"/>
      <c r="D1" s="66"/>
      <c r="E1" s="66"/>
      <c r="F1" s="66"/>
      <c r="G1" s="66"/>
      <c r="H1" s="66"/>
      <c r="I1" s="66"/>
      <c r="J1" s="66"/>
      <c r="K1" s="66"/>
    </row>
    <row r="2" spans="1:11" ht="68.45" customHeight="1" x14ac:dyDescent="0.2">
      <c r="A2" s="59" t="s">
        <v>10</v>
      </c>
      <c r="B2" s="60" t="s">
        <v>122</v>
      </c>
      <c r="C2" s="60" t="s">
        <v>126</v>
      </c>
      <c r="D2" s="60" t="s">
        <v>127</v>
      </c>
      <c r="E2" s="60" t="s">
        <v>129</v>
      </c>
      <c r="F2" s="60" t="s">
        <v>128</v>
      </c>
      <c r="G2" s="60" t="s">
        <v>103</v>
      </c>
      <c r="H2" s="60" t="s">
        <v>102</v>
      </c>
      <c r="I2" s="60" t="s">
        <v>73</v>
      </c>
      <c r="J2" s="61" t="s">
        <v>103</v>
      </c>
      <c r="K2" s="61" t="s">
        <v>104</v>
      </c>
    </row>
    <row r="3" spans="1:11" ht="39.950000000000003" customHeight="1" x14ac:dyDescent="0.2">
      <c r="A3" s="10" t="s">
        <v>0</v>
      </c>
      <c r="B3" s="4"/>
      <c r="C3" s="4"/>
      <c r="D3" s="4"/>
      <c r="E3" s="4"/>
      <c r="F3" s="4"/>
      <c r="G3" s="7"/>
      <c r="H3" s="7"/>
      <c r="I3" s="7"/>
      <c r="J3" s="62"/>
      <c r="K3" s="62"/>
    </row>
    <row r="4" spans="1:11" ht="39.950000000000003" customHeight="1" x14ac:dyDescent="0.2">
      <c r="A4" s="10" t="s">
        <v>4</v>
      </c>
      <c r="B4" s="5"/>
      <c r="C4" s="5"/>
      <c r="D4" s="5"/>
      <c r="E4" s="5"/>
      <c r="F4" s="5"/>
      <c r="G4" s="8"/>
      <c r="H4" s="8"/>
      <c r="I4" s="8"/>
      <c r="J4" s="63"/>
      <c r="K4" s="62"/>
    </row>
    <row r="5" spans="1:11" ht="39.950000000000003" customHeight="1" x14ac:dyDescent="0.2">
      <c r="A5" s="10" t="s">
        <v>15</v>
      </c>
      <c r="B5" s="5"/>
      <c r="C5" s="5"/>
      <c r="D5" s="5"/>
      <c r="E5" s="5"/>
      <c r="F5" s="5"/>
      <c r="G5" s="8"/>
      <c r="H5" s="8"/>
      <c r="I5" s="8"/>
      <c r="J5" s="63"/>
      <c r="K5" s="62"/>
    </row>
    <row r="6" spans="1:11" ht="39.950000000000003" customHeight="1" x14ac:dyDescent="0.2">
      <c r="A6" s="10" t="s">
        <v>18</v>
      </c>
      <c r="B6" s="5"/>
      <c r="C6" s="5"/>
      <c r="D6" s="5"/>
      <c r="E6" s="5"/>
      <c r="F6" s="5"/>
      <c r="G6" s="8"/>
      <c r="H6" s="8"/>
      <c r="I6" s="8"/>
      <c r="J6" s="63"/>
      <c r="K6" s="62"/>
    </row>
    <row r="7" spans="1:11" ht="39.950000000000003" customHeight="1" x14ac:dyDescent="0.2">
      <c r="A7" s="10" t="s">
        <v>9</v>
      </c>
      <c r="B7" s="5"/>
      <c r="C7" s="5"/>
      <c r="D7" s="5"/>
      <c r="E7" s="5"/>
      <c r="F7" s="5"/>
      <c r="G7" s="8"/>
      <c r="H7" s="8"/>
      <c r="I7" s="8"/>
      <c r="J7" s="63"/>
      <c r="K7" s="62"/>
    </row>
    <row r="8" spans="1:11" ht="39.950000000000003" customHeight="1" x14ac:dyDescent="0.2">
      <c r="A8" s="10" t="s">
        <v>23</v>
      </c>
      <c r="B8" s="5"/>
      <c r="C8" s="5"/>
      <c r="D8" s="5"/>
      <c r="E8" s="5"/>
      <c r="F8" s="5"/>
      <c r="G8" s="8"/>
      <c r="H8" s="8"/>
      <c r="I8" s="8"/>
      <c r="J8" s="63"/>
      <c r="K8" s="62"/>
    </row>
    <row r="9" spans="1:11" ht="39.950000000000003" customHeight="1" x14ac:dyDescent="0.2">
      <c r="A9" s="10" t="s">
        <v>2</v>
      </c>
      <c r="B9" s="5"/>
      <c r="C9" s="5"/>
      <c r="D9" s="5"/>
      <c r="E9" s="5"/>
      <c r="F9" s="5"/>
      <c r="G9" s="8"/>
      <c r="H9" s="8"/>
      <c r="I9" s="8"/>
      <c r="J9" s="63"/>
      <c r="K9" s="62"/>
    </row>
    <row r="10" spans="1:11" ht="39.950000000000003" customHeight="1" x14ac:dyDescent="0.2">
      <c r="A10" s="10" t="s">
        <v>6</v>
      </c>
      <c r="B10" s="5"/>
      <c r="C10" s="5"/>
      <c r="D10" s="5"/>
      <c r="E10" s="5"/>
      <c r="F10" s="5"/>
      <c r="G10" s="8"/>
      <c r="H10" s="8"/>
      <c r="I10" s="8"/>
      <c r="J10" s="63"/>
      <c r="K10" s="62"/>
    </row>
    <row r="11" spans="1:11" ht="39.950000000000003" customHeight="1" x14ac:dyDescent="0.2">
      <c r="A11" s="10" t="s">
        <v>78</v>
      </c>
      <c r="B11" s="5"/>
      <c r="C11" s="5"/>
      <c r="D11" s="5"/>
      <c r="E11" s="5"/>
      <c r="F11" s="5"/>
      <c r="G11" s="8"/>
      <c r="H11" s="8"/>
      <c r="I11" s="8"/>
      <c r="J11" s="63"/>
      <c r="K11" s="62"/>
    </row>
    <row r="12" spans="1:11" ht="39.950000000000003" customHeight="1" x14ac:dyDescent="0.2">
      <c r="A12" s="10" t="s">
        <v>30</v>
      </c>
      <c r="B12" s="5"/>
      <c r="C12" s="5"/>
      <c r="D12" s="5"/>
      <c r="E12" s="5"/>
      <c r="F12" s="5"/>
      <c r="G12" s="8"/>
      <c r="H12" s="8"/>
      <c r="I12" s="8"/>
      <c r="J12" s="63"/>
      <c r="K12" s="62"/>
    </row>
    <row r="13" spans="1:11" ht="39.950000000000003" customHeight="1" x14ac:dyDescent="0.2">
      <c r="A13" s="10" t="s">
        <v>33</v>
      </c>
      <c r="B13" s="5"/>
      <c r="C13" s="5"/>
      <c r="D13" s="5"/>
      <c r="E13" s="5"/>
      <c r="F13" s="5"/>
      <c r="G13" s="8"/>
      <c r="H13" s="8"/>
      <c r="I13" s="8"/>
      <c r="J13" s="63"/>
      <c r="K13" s="62"/>
    </row>
    <row r="14" spans="1:11" ht="39.950000000000003" customHeight="1" x14ac:dyDescent="0.2">
      <c r="A14" s="10" t="s">
        <v>36</v>
      </c>
      <c r="B14" s="5"/>
      <c r="C14" s="5"/>
      <c r="D14" s="5"/>
      <c r="E14" s="5"/>
      <c r="F14" s="5"/>
      <c r="G14" s="8"/>
      <c r="H14" s="8"/>
      <c r="I14" s="8"/>
      <c r="J14" s="63"/>
      <c r="K14" s="62"/>
    </row>
    <row r="15" spans="1:11" x14ac:dyDescent="0.2">
      <c r="B15" s="6" t="s">
        <v>125</v>
      </c>
    </row>
    <row r="18" spans="1:8" x14ac:dyDescent="0.2">
      <c r="H18" s="9" t="s">
        <v>124</v>
      </c>
    </row>
    <row r="20" spans="1:8" x14ac:dyDescent="0.2">
      <c r="A20" s="3"/>
    </row>
    <row r="21" spans="1:8" x14ac:dyDescent="0.2">
      <c r="A21" s="3"/>
    </row>
    <row r="22" spans="1:8" x14ac:dyDescent="0.2">
      <c r="A22" s="3"/>
    </row>
    <row r="23" spans="1:8" x14ac:dyDescent="0.2">
      <c r="A23" s="3"/>
    </row>
    <row r="24" spans="1:8" x14ac:dyDescent="0.2">
      <c r="A24" s="3"/>
    </row>
    <row r="25" spans="1:8" x14ac:dyDescent="0.2">
      <c r="A25" s="3"/>
    </row>
    <row r="26" spans="1:8" x14ac:dyDescent="0.2">
      <c r="A26" s="3"/>
    </row>
    <row r="27" spans="1:8" x14ac:dyDescent="0.2">
      <c r="A27" s="3"/>
    </row>
    <row r="28" spans="1:8" x14ac:dyDescent="0.2">
      <c r="A28" s="3"/>
    </row>
  </sheetData>
  <mergeCells count="1">
    <mergeCell ref="B1:K1"/>
  </mergeCells>
  <pageMargins left="0.70866141732283472" right="0.70866141732283472" top="0.74803149606299213" bottom="0.74803149606299213" header="0.31496062992125984" footer="0.31496062992125984"/>
  <pageSetup paperSize="9" scale="53" fitToHeight="4" orientation="landscape" r:id="rId1"/>
  <headerFooter>
    <oddHeader>&amp;R&amp;P/&amp;N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NUEVOS DATOS</vt:lpstr>
      <vt:lpstr>ficha tecnica a cumplimentar</vt:lpstr>
      <vt:lpstr>'ficha tecnica a cumplimentar'!Área_de_impresión</vt:lpstr>
      <vt:lpstr>'ficha tecnica a cumplimentar'!Títulos_a_imprimir</vt:lpstr>
    </vt:vector>
  </TitlesOfParts>
  <Company>IFEMA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IFEMA - Feria de Madrid</dc:creator>
  <cp:lastModifiedBy>Enrique Hernández</cp:lastModifiedBy>
  <cp:lastPrinted>2019-02-12T10:57:44Z</cp:lastPrinted>
  <dcterms:created xsi:type="dcterms:W3CDTF">2017-03-30T08:33:47Z</dcterms:created>
  <dcterms:modified xsi:type="dcterms:W3CDTF">2019-03-14T17:02:13Z</dcterms:modified>
</cp:coreProperties>
</file>