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20" windowWidth="19440" windowHeight="11760"/>
  </bookViews>
  <sheets>
    <sheet name="PRESUPUESTO_IFEMA" sheetId="3" r:id="rId1"/>
  </sheets>
  <definedNames>
    <definedName name="_xlnm.Print_Titles" localSheetId="0">PRESUPUESTO_IFEMA!$1:$2</definedName>
  </definedNames>
  <calcPr calcId="145621"/>
</workbook>
</file>

<file path=xl/calcChain.xml><?xml version="1.0" encoding="utf-8"?>
<calcChain xmlns="http://schemas.openxmlformats.org/spreadsheetml/2006/main">
  <c r="F331" i="3" l="1"/>
  <c r="F333" i="3"/>
  <c r="F335" i="3" s="1"/>
  <c r="F329" i="3"/>
  <c r="E253" i="3" l="1"/>
  <c r="G253" i="3" s="1"/>
  <c r="E249" i="3"/>
  <c r="G249" i="3" s="1"/>
  <c r="E245" i="3"/>
  <c r="G245" i="3" s="1"/>
  <c r="E241" i="3"/>
  <c r="G241" i="3" s="1"/>
  <c r="E237" i="3"/>
  <c r="G237" i="3" s="1"/>
  <c r="E233" i="3"/>
  <c r="G233" i="3" s="1"/>
  <c r="E229" i="3"/>
  <c r="G229" i="3" s="1"/>
  <c r="E225" i="3"/>
  <c r="G225" i="3" s="1"/>
  <c r="E221" i="3"/>
  <c r="G221" i="3" s="1"/>
  <c r="E217" i="3"/>
  <c r="G217" i="3" s="1"/>
  <c r="E133" i="3"/>
  <c r="E287" i="3"/>
  <c r="G287" i="3" s="1"/>
  <c r="E318" i="3"/>
  <c r="E213" i="3"/>
  <c r="E198" i="3"/>
  <c r="E199" i="3" s="1"/>
  <c r="E125" i="3"/>
  <c r="E126" i="3" s="1"/>
  <c r="G126" i="3" s="1"/>
  <c r="E114" i="3"/>
  <c r="E115" i="3" s="1"/>
  <c r="E105" i="3"/>
  <c r="E104" i="3"/>
  <c r="E103" i="3"/>
  <c r="E102" i="3"/>
  <c r="E101" i="3"/>
  <c r="E35" i="3"/>
  <c r="E68" i="3"/>
  <c r="E57" i="3"/>
  <c r="E13" i="3"/>
  <c r="E20" i="3"/>
  <c r="G199" i="3" l="1"/>
  <c r="G115" i="3"/>
  <c r="E106" i="3"/>
  <c r="G57" i="3"/>
  <c r="E46" i="3" l="1"/>
  <c r="E47" i="3" s="1"/>
  <c r="G47" i="3" s="1"/>
  <c r="E91" i="3"/>
  <c r="G91" i="3" s="1"/>
  <c r="E181" i="3"/>
  <c r="E164" i="3"/>
  <c r="E265" i="3"/>
  <c r="G265" i="3" s="1"/>
  <c r="E259" i="3"/>
  <c r="G259" i="3" s="1"/>
  <c r="G213" i="3"/>
  <c r="G266" i="3" l="1"/>
  <c r="G318" i="3" l="1"/>
  <c r="G319" i="3" s="1"/>
  <c r="E182" i="3"/>
  <c r="E165" i="3" l="1"/>
  <c r="G165" i="3" s="1"/>
  <c r="E302" i="3"/>
  <c r="G302" i="3" s="1"/>
  <c r="E295" i="3"/>
  <c r="G295" i="3" s="1"/>
  <c r="E324" i="3"/>
  <c r="E40" i="3"/>
  <c r="E41" i="3" s="1"/>
  <c r="G41" i="3" s="1"/>
  <c r="E188" i="3"/>
  <c r="G188" i="3" s="1"/>
  <c r="G182" i="3"/>
  <c r="E282" i="3"/>
  <c r="G282" i="3" s="1"/>
  <c r="E276" i="3"/>
  <c r="G276" i="3" s="1"/>
  <c r="E310" i="3"/>
  <c r="G68" i="3"/>
  <c r="G69" i="3" s="1"/>
  <c r="E153" i="3"/>
  <c r="E156" i="3" s="1"/>
  <c r="E152" i="3"/>
  <c r="E155" i="3" s="1"/>
  <c r="E144" i="3"/>
  <c r="G144" i="3" s="1"/>
  <c r="G145" i="3" s="1"/>
  <c r="G133" i="3"/>
  <c r="E85" i="3"/>
  <c r="G303" i="3" l="1"/>
  <c r="E172" i="3"/>
  <c r="E173" i="3" s="1"/>
  <c r="G173" i="3" s="1"/>
  <c r="G189" i="3" s="1"/>
  <c r="G324" i="3"/>
  <c r="E157" i="3"/>
  <c r="G207" i="3"/>
  <c r="G85" i="3"/>
  <c r="G106" i="3"/>
  <c r="G134" i="3" s="1"/>
  <c r="E21" i="3"/>
  <c r="E29" i="3" s="1"/>
  <c r="G29" i="3" s="1"/>
  <c r="E12" i="3"/>
  <c r="G208" i="3" l="1"/>
  <c r="G92" i="3"/>
  <c r="G325" i="3"/>
  <c r="E14" i="3"/>
  <c r="G14" i="3" s="1"/>
  <c r="G157" i="3"/>
  <c r="G158" i="3" s="1"/>
  <c r="E22" i="3"/>
  <c r="G22" i="3" s="1"/>
  <c r="G35" i="3"/>
  <c r="G48" i="3" l="1"/>
  <c r="F327" i="3" s="1"/>
  <c r="G310" i="3"/>
  <c r="G311" i="3" s="1"/>
</calcChain>
</file>

<file path=xl/sharedStrings.xml><?xml version="1.0" encoding="utf-8"?>
<sst xmlns="http://schemas.openxmlformats.org/spreadsheetml/2006/main" count="234" uniqueCount="187">
  <si>
    <t>DESCRIPCIÓN</t>
  </si>
  <si>
    <t>PARTIDA</t>
  </si>
  <si>
    <t>MED</t>
  </si>
  <si>
    <t>P.UNIT</t>
  </si>
  <si>
    <t>P.TOTAL</t>
  </si>
  <si>
    <t>m2</t>
  </si>
  <si>
    <t>TOTAL CAPÍTULO 1</t>
  </si>
  <si>
    <t>TOTAL CAPÍTULO 2</t>
  </si>
  <si>
    <t>TOTAL CAPÍTULO 3</t>
  </si>
  <si>
    <t>TOTAL CAPÍTULO 5</t>
  </si>
  <si>
    <t>TOTAL CAPÍTULO 4</t>
  </si>
  <si>
    <t>TOTAL CAPÍTULO 6</t>
  </si>
  <si>
    <t>TOTAL CAPÍTULO 7</t>
  </si>
  <si>
    <t>TOTAL CAPÍTULO 8</t>
  </si>
  <si>
    <t>TOTAL CAPÍTULO 9</t>
  </si>
  <si>
    <t>TOTAL CAPÍTULO 10</t>
  </si>
  <si>
    <t>EXCAVACIÓN</t>
  </si>
  <si>
    <t>u</t>
  </si>
  <si>
    <t>m</t>
  </si>
  <si>
    <t>m3</t>
  </si>
  <si>
    <t>1.1</t>
  </si>
  <si>
    <t>CAPÍTULO 1. MOVIMIENTO DE TIERRAS</t>
  </si>
  <si>
    <t>Zona inicial</t>
  </si>
  <si>
    <t>Zona final</t>
  </si>
  <si>
    <t>1.2</t>
  </si>
  <si>
    <t>1.4</t>
  </si>
  <si>
    <t>1.5</t>
  </si>
  <si>
    <t>2.1</t>
  </si>
  <si>
    <t>3.1</t>
  </si>
  <si>
    <t>4.1</t>
  </si>
  <si>
    <t>4.2</t>
  </si>
  <si>
    <t>5.1</t>
  </si>
  <si>
    <t>6.1</t>
  </si>
  <si>
    <t>7.1</t>
  </si>
  <si>
    <t>8.1</t>
  </si>
  <si>
    <t>9.1</t>
  </si>
  <si>
    <t>10.1</t>
  </si>
  <si>
    <t>RELLENO Y COMPACTACIÓN</t>
  </si>
  <si>
    <t>EXCAVACIÓN DE ZANJAS</t>
  </si>
  <si>
    <t>Excavación de zanjas para la formación de trincheras y rampas de acceso a las mismas.  Excavación a cielo abierto, en suelo semiduro, con medios manuales.</t>
  </si>
  <si>
    <t>CAPÍTULO 2. SOLERAS</t>
  </si>
  <si>
    <t>Fortín 1</t>
  </si>
  <si>
    <t>Fortín 2</t>
  </si>
  <si>
    <t>CPÍTULO 3. SANEAMIENTO</t>
  </si>
  <si>
    <t>CAPÍTULO 4. ESTRUCTURA</t>
  </si>
  <si>
    <t>kg</t>
  </si>
  <si>
    <t>RETIRADA DE JAULA</t>
  </si>
  <si>
    <t>Jaula del fortín 1</t>
  </si>
  <si>
    <t>CAPÍTULO 5. TRASLADO DE FORTINES</t>
  </si>
  <si>
    <t>ELEVACIÓN Y TRASLADO DE FORTINES</t>
  </si>
  <si>
    <t>CAPÍTULO 6. LIMPIEZA DE FORTINES</t>
  </si>
  <si>
    <t>LIMPIEZA DE LA SUPERFICIE DE LOS FORTINES</t>
  </si>
  <si>
    <t>Exterior</t>
  </si>
  <si>
    <t>Interior</t>
  </si>
  <si>
    <t>CAPÍTULO 8. JARDINERÍA</t>
  </si>
  <si>
    <t>ESTABILIZANTE DE TERRENO</t>
  </si>
  <si>
    <t>Area de entorno</t>
  </si>
  <si>
    <t>CAPÍTULO 10. VARIOS</t>
  </si>
  <si>
    <t>ARQUETA SUMIDERO Y CONEXIÓN RED GENERAL</t>
  </si>
  <si>
    <t>CAPÍTULO 11. SEGURIDAD Y SALUD</t>
  </si>
  <si>
    <t>11.1</t>
  </si>
  <si>
    <t>TOTAL CAPÍTULO 11</t>
  </si>
  <si>
    <t>SEGURIDAD Y SALUD</t>
  </si>
  <si>
    <t>12.1</t>
  </si>
  <si>
    <t>TOTAL CAPÍTULO 12</t>
  </si>
  <si>
    <t>1.6</t>
  </si>
  <si>
    <t>EXTENDIDO Y COMPACTADO DE ZAHORRA NATURAL</t>
  </si>
  <si>
    <t xml:space="preserve"> Extendido y compactado de zahorra natural 98%PN en camino para mejorar las condiciones del terreno para el traslado de los fortines.</t>
  </si>
  <si>
    <t xml:space="preserve">Partida completa de seguridad y salud en la obra incluyendo protecciones individuales y colectivas necesarias en cumplimiento de la normativa en materia de seguridad y salud. </t>
  </si>
  <si>
    <t>10.2</t>
  </si>
  <si>
    <t>PANEL INFORMATIVO INTERIOR RECINTO</t>
  </si>
  <si>
    <t>PANEL INFORMATIVO EXTERIOR RECINTO</t>
  </si>
  <si>
    <t>9.2</t>
  </si>
  <si>
    <t>7.2</t>
  </si>
  <si>
    <t>7.3</t>
  </si>
  <si>
    <t>PUERTA DE ACCESO</t>
  </si>
  <si>
    <t>Camino (estimado 10 cm de espesor)</t>
  </si>
  <si>
    <t>ENSAYOS DE CONTROL</t>
  </si>
  <si>
    <t xml:space="preserve">Partida completa de ensayos: compactación, espesores, etc. </t>
  </si>
  <si>
    <t>BORDILLO RECTO HORMIGÓN 10x20 cm</t>
  </si>
  <si>
    <t>VALLA DE CERRAMIENTO ALINEACIÓN CALLE</t>
  </si>
  <si>
    <t>7.4</t>
  </si>
  <si>
    <t>CERRAMIENTO ENREJADO MALLAZO ELECTROSOLDADO H=1,60 m</t>
  </si>
  <si>
    <t>9.3</t>
  </si>
  <si>
    <t>10.3</t>
  </si>
  <si>
    <t>PAPELERA</t>
  </si>
  <si>
    <t>10.4</t>
  </si>
  <si>
    <t>Bordillo recto de hormigón de 10x20 cm, colocado sobre base de hormigón no estructural HNE-20 de 10 cm de espesor y rejuntado con mortero de cemento industrial M-5</t>
  </si>
  <si>
    <t>Idem partida 7.1</t>
  </si>
  <si>
    <t>Papelera modular para recogida selectiva de residuos sólidos urbanos, de chapa de acero galvanizado esmaltada  con pintura de poliéster color gris oscuro, de 65 cm de altura, 35 cm de anchura y 37 cm de profundidad. Depósito extraíble de propileno, de 40 l de capacidad y patas de altura regulable.</t>
  </si>
  <si>
    <t>Banco con respaldo,con soporte de acero galvanizado y listones de madera natural en base y respaldo, de 180 cm de longitud, con soportes de sección rectangular, fijado a una base de hormigón HM-20</t>
  </si>
  <si>
    <t>SUMINISTRO Y COLOCACIÓN BANCO 1,80 m</t>
  </si>
  <si>
    <t>CAPÍTULO 7. CERRAMIENTOS</t>
  </si>
  <si>
    <t>Perímetro del recinto</t>
  </si>
  <si>
    <t>Cerramiento de parcela formado por panel de malla electrosoldada, de 50x50 mm de paso de malla y 4 mm de diámetro, acabado galvanizado, con bastidor de perfil hueco de acero galvanizado de sección 20x20x1,5 mm y postes de tubo rectangular de acero galvanizado, de 40x40x1,5 mm y altura 1,60 m.</t>
  </si>
  <si>
    <t xml:space="preserve">Puerta de malla electrosoldada de 1 hoja abatible integrada en el cerramiento enrejado de mallado electrosoldado, de dimensiones 1x2,20 m. </t>
  </si>
  <si>
    <t>Desbroce y limpieza del terreno, con medios mecánicos. Comprende los trabajos necesarios para retirar de las zonas previstas para la edificación: pequeñas plantas, maleza, basuras o cualquier otro material existente, hasta una profundidad similar al espesor de la capa de tierra vegetal, considerada de 20 cm. i/ picado fábrica ladrillo interior fortines.</t>
  </si>
  <si>
    <t>DESBROCE Y LIMPIEZA</t>
  </si>
  <si>
    <t>13.1</t>
  </si>
  <si>
    <t>TOTAL CAPÍTULO 13</t>
  </si>
  <si>
    <t>CAPÍTULO 13. ENSAYOS</t>
  </si>
  <si>
    <t>CAPÍTULO 12. GESTIÓN DE RESIDUOS</t>
  </si>
  <si>
    <t>ALQUILER CONTENEDOR 6 m3</t>
  </si>
  <si>
    <t>Servicio de entrega y recogida de contenedor de 6 m3. de capacidad, colocado a pie de carga y considerando una distancia no superior a 10 km.</t>
  </si>
  <si>
    <t>Excavación a cielo abierto, en suelo semiduro, con medios mecánicos en el exterior y manuales en el interior de los fortines. Acopio en la propia parcela junto a la zona de excavación. Medida sobre el perfil.</t>
  </si>
  <si>
    <t>3.2</t>
  </si>
  <si>
    <t>Relleno de tierras con material limpio e inerte, procedente de las excavaciones, por tongadas de 30cm compactadas con medios mecánicos. Niveles según los planos del proyecto, i/ interior de los fortines.</t>
  </si>
  <si>
    <t>1.7</t>
  </si>
  <si>
    <t>RELLENO DE GRAVA</t>
  </si>
  <si>
    <t>Cartel informativo según modelo de la Dirección General de Patrimonio Histórico; i/ composición, impresión, ilustración, transporte y colocación.</t>
  </si>
  <si>
    <t>Relleno de grava filtrante de 60 cm de profundidad sobre el tubo de drenaje primetral.</t>
  </si>
  <si>
    <t>DRENAJE</t>
  </si>
  <si>
    <t>Tubo de drenaje de PVC de 125 mm de diámetro y base mediante canaleta de hormigón HM-20 de 30 cm de base y entre 10-15 cm de altura, con pendiente del 2%.</t>
  </si>
  <si>
    <r>
      <t xml:space="preserve">Suministro y extendido del producto </t>
    </r>
    <r>
      <rPr>
        <i/>
        <sz val="11"/>
        <color theme="1"/>
        <rFont val="Calibri"/>
        <family val="2"/>
        <scheme val="minor"/>
      </rPr>
      <t>SOIL-SEMENT NF</t>
    </r>
    <r>
      <rPr>
        <sz val="11"/>
        <color theme="1"/>
        <rFont val="Calibri"/>
        <family val="2"/>
        <scheme val="minor"/>
      </rPr>
      <t xml:space="preserve"> o equivalente, en trincheras y todo el entorno circular del emplazamiento final. Producto destinado a la estabilización de suelos, mejorando la capacidad portante de este y aumentando su cohesión.</t>
    </r>
  </si>
  <si>
    <t>Cartel informativo metálico, con atril apaisado de 120x60 cm sobre vinilo para exteriores. Construido en chapa y perfiles de acero galvanizado en caliente, imprimado y pintado con pintura resistente a exteriores. Fijación mediante remaches inoxidables; i/ composición, impresión, ilustración, transporte y colocación. Según modelo de la DGPH.</t>
  </si>
  <si>
    <t>2.2</t>
  </si>
  <si>
    <t>SUBBASE DE SOLERA</t>
  </si>
  <si>
    <t>Subbase de solera de 35cm de espesor, relleno y extendido en tongadas &lt;20cm, con gravilla de cantera granítica 20/40mm y posterior compactación manual con rodillo vibrante, sobre la explanada homogénea y nivelada, previo rebaje y cajeado en tierra por medios mecánicos.</t>
  </si>
  <si>
    <t>Emplazamiento final fortines</t>
  </si>
  <si>
    <t>SOLERA DE HORMIGÓN ARMADO 25cm EJEC. 2 FASES Y ENCOFR.</t>
  </si>
  <si>
    <t>Solera de hormigón armado de 25cm de espesor, realizada con hormigón HA-25/B/20 fabricado en central y vertido desde camión, con malla electr. ME 15x15 diám 6mm B500T UNE-EN 10080 como armadura de reparto, colocada sobre separadores homologados, extendido y vibrado manual mediante regla vibrante, con acabado superficial mediante fratasadora mecánica y posteiro aplicación de líquido de curado incoloro (0,15 l/m2). Incluso encofrado y desencofrado.</t>
  </si>
  <si>
    <t>HEB600</t>
  </si>
  <si>
    <t>HEB550</t>
  </si>
  <si>
    <t>HEB450</t>
  </si>
  <si>
    <t>HEB340(puntales)</t>
  </si>
  <si>
    <t>Eslingas</t>
  </si>
  <si>
    <t>Acero UNE EN 10025 S275JR, en vigas formadas por piezas simples de perfiles laminados en caliente de la serie HEB. El precio incluye soldaduras, cortes, despuntes, piezas especiales, rigidizadores, casquillos y elementos auxiliares de montaje. Según planos.</t>
  </si>
  <si>
    <t>EJECUCIÓN DE ELEMENTOS ESTRUCTURALES DE TRASLADO</t>
  </si>
  <si>
    <t>RETACADO VIGAS METÁLICAS</t>
  </si>
  <si>
    <t>Aplicación manual mortero tixotrópico de fraguado rápido, resistencia a compresión a 28 días mayor o igual a 50N/mm2, módulo elasticidad 20000 N/mm2, clase R3 UNE EN 1504-3, en capa de 25mm de espesor medio, pararetacado de vigas metálicas de recalce y la superficie inferior de los muros de hormigón.</t>
  </si>
  <si>
    <t>4.3</t>
  </si>
  <si>
    <t>RETACADO MORTERO FLUIDO</t>
  </si>
  <si>
    <t>Aplicación por bombeo de mortero fluido de elevada rsistencia mecánica, elevado módulo de elasticidad y retracción compensada, resistencia  a compresión a 28 días mayor o igual a 75N/mm2, módulo elasticidad 27000 N/mm2, clase R4 UNE EN 1504-3, en capa de 20mm de espesor medio, de consistencia fluida, para relleno entre base del muro y solera de apoyo. El precio incluye sellado y tubos para el vertido y equipo mezcladora bombeadora para morteros.</t>
  </si>
  <si>
    <t>4.4</t>
  </si>
  <si>
    <t>Elevación y traslado de fortines mediante vigas de recalce y eslingas, según planos. Elevación mediante grúa de gran tonelaje telescópica (peso estimado de un fortín: 102T) y depósito en camión góndola, i/ traslado a la nueva ubicación situada a aproximadamente 200 metros de distancia, y descarga para su colocación sobre solera en la ubicación final.</t>
  </si>
  <si>
    <r>
      <t>Limpieza de la superficie exterior e interior de los fortines (</t>
    </r>
    <r>
      <rPr>
        <i/>
        <sz val="11"/>
        <color theme="1"/>
        <rFont val="Calibri"/>
        <family val="2"/>
        <scheme val="minor"/>
      </rPr>
      <t>graffitis</t>
    </r>
    <r>
      <rPr>
        <sz val="11"/>
        <color theme="1"/>
        <rFont val="Calibri"/>
        <family val="2"/>
        <scheme val="minor"/>
      </rPr>
      <t xml:space="preserve"> y otras manchas) mediante el producto específico </t>
    </r>
    <r>
      <rPr>
        <i/>
        <sz val="11"/>
        <color theme="1"/>
        <rFont val="Calibri"/>
        <family val="2"/>
        <scheme val="minor"/>
      </rPr>
      <t xml:space="preserve">Titan quitapinturas plus, gel decapante rápido </t>
    </r>
    <r>
      <rPr>
        <sz val="11"/>
        <color theme="1"/>
        <rFont val="Calibri"/>
        <family val="2"/>
        <scheme val="minor"/>
      </rPr>
      <t>(o equivalente)</t>
    </r>
    <r>
      <rPr>
        <sz val="11"/>
        <color theme="1"/>
        <rFont val="Calibri"/>
        <family val="2"/>
        <scheme val="minor"/>
      </rPr>
      <t>. Incluso suministro y aplicación de protección incolora "sacrificable".</t>
    </r>
  </si>
  <si>
    <t>8.2</t>
  </si>
  <si>
    <t>Area de entorno inmediato trincheras</t>
  </si>
  <si>
    <t>CAPÍTULO 9. SERVICIOS URBANOS</t>
  </si>
  <si>
    <r>
      <t xml:space="preserve">Arqueta sumidero de desagüe de dimensiones 50x50x50 cm ejecutada con solera HM-20 de 15 cm, fábrica de ladrillo macizo de medio pie enfoscado y bruñido por su interior, losa superior HA-25 con mallazo 10.10.5 donde alojar sumidero de acero inoxidable de 20x20 cm. Conexión con red de saneamiento mediante: ejecución de zanja de 40 cm x 80 cm de altura media, extendido de capa granular compactada 95%PN, tubería de PVC estructurado de 200 mm de diámetro, relleno de terreno procedente de excavación compactado 95%PN y entronque con arqueta o pozo de red existente en la zona verde. </t>
    </r>
    <r>
      <rPr>
        <sz val="11"/>
        <rFont val="Calibri"/>
        <family val="2"/>
        <scheme val="minor"/>
      </rPr>
      <t>Distancia estimada de 20 metros .</t>
    </r>
  </si>
  <si>
    <t>ud</t>
  </si>
  <si>
    <t>CANALIZACIÓN RESERVA 2 TUBOS 63mm</t>
  </si>
  <si>
    <t>Canalización 2 tubos PVC 63 mm de reseva para instalaciones varias, incluyendo, excavación, canalización, rellenos, 2 arquetas de registro, totalmente terminado</t>
  </si>
  <si>
    <t>PUNTO DE AGUA</t>
  </si>
  <si>
    <t>Instalación de punto de agua completo, incluyendo: arqueta de conexión, tubo de polietileno (aproximadamente 5 m), llave de corte en arqueta, terminado.</t>
  </si>
  <si>
    <t>PLAYA DE GRAVILLA</t>
  </si>
  <si>
    <t>LEVANTAMIENTO TOPOGRÁFICO FORTINES Y TRINCHERAS</t>
  </si>
  <si>
    <t>Levantamiento topográfico de fortines y trincheras en su situación final, en formato digital.</t>
  </si>
  <si>
    <t>10.5</t>
  </si>
  <si>
    <t xml:space="preserve">Suministro y extendido de gravilla decorativa de 2-6 mm, de 5 cm de espesor, sobre lámina de polipropileno de 180 g/m2 especial antihierbas, extendido de capa uniforme, incluso preparación previa del terreno y limpieza final. Color y textura a elegir según muestras de obra. Incluso pletina de acero para separación de acabados (aproximadamente 64 metros).
</t>
  </si>
  <si>
    <t>Suministro e instalación de arriostramientos interiores y exteriores de los fortines mediante tensores, eslingas y puntales, como trabajos de preparación previa antes del izado y comprobaciones de estabilidad (alternativa 3)</t>
  </si>
  <si>
    <t>Vallado perimetral alineado con la calle igual al del resto de la parcela, compuesto de zanjas; cimentación corrida HM-20 40x40 cm; murete de hormigón   de o,60 m de altura, con estructura de redondos, y remates de albardilas; y enrejado de malla electrosoldada galvanizada, de 1,60 m de altura. Incluso encofrados y desencofrados necesarios.</t>
  </si>
  <si>
    <t>CIMENTACIÓN C1,C2 EN ZONA AJARDINADA SIN ARQUETA ADOSADA</t>
  </si>
  <si>
    <t>Cimentación de soporte, tipos C-1 o C-2 para columna de 4 m, según N.E.C. del Ayuntamiento de Madrid,  sin arqueta adosada,  incluso movimiento de tierras, codo corrugado de PE ø 110 mm según N.E.C., pernos de anclaje y recubrimiento con hormigón HM-25, situada en zona terriza o ajardinada, retirada y canon de RCD a vertedero, completamente terminada.</t>
  </si>
  <si>
    <t>ARQUETA DE PASO O DERIVACIÓN DE FÁBRICA DE LADRILLO</t>
  </si>
  <si>
    <t>9.4</t>
  </si>
  <si>
    <t>9.5</t>
  </si>
  <si>
    <t>9.6</t>
  </si>
  <si>
    <t>9.7</t>
  </si>
  <si>
    <t>9.8</t>
  </si>
  <si>
    <t>9.9</t>
  </si>
  <si>
    <t>9.10</t>
  </si>
  <si>
    <t>9.11</t>
  </si>
  <si>
    <t>PICA DE TOMA DE TIERRA DE 2000x14,6 mm</t>
  </si>
  <si>
    <t>CAJA DE CONEXIÓN DE BÁCULO DE 5 BORNAS Y 2 BASES</t>
  </si>
  <si>
    <t>SOLDADURA DE ALTO PUNTO DE FUSIÓN</t>
  </si>
  <si>
    <t>CONDUCTOR TERMOPLÁSTICO ESPECIAL 0,6/1 KV 3x2,5 mm2</t>
  </si>
  <si>
    <t>CONDUCTOR DE COBRE RV 1x6 mm2</t>
  </si>
  <si>
    <t>CANALIZACIÓN SUBTERRÁNEA DE 2 CONDUCTOS 110MM</t>
  </si>
  <si>
    <t>LUMINARIA LED CERRADA QUEBEC LED O EQUIVALENTE HASTA 15W</t>
  </si>
  <si>
    <t>COLUMNA AE-18 DE 4M</t>
  </si>
  <si>
    <t>PROYECTOR LED TIPO CLEARFLOOD O EQUIVALENTE 51W</t>
  </si>
  <si>
    <t>Arqueta de paso, derivación o para toma de tierra, situada en acera de nueva construcción, según planos de detalle, de 0,30x0,30x0,60 m de dimensiones interiores, de fábrica de ladrillo, enfoscada interiormente y con una base de grava 20/40 de 15 cm de espesor para facilitar el drenaje, incluso excavación, relleno de trasdós de obra de fábrica y tapa de fundición dúctil de 0,353x0,371m D-400 según plano de detalle, sin incluir la carga, el transporte y el canon de los productos sobrantes a gestor de residuos autorizado, completamente terminada.</t>
  </si>
  <si>
    <t>Pica para toma de tierra, construida por una barra de acero y cobre de 2,00 m de longitud y 14,6 mm de diámetro. Instalada en arqueta de toma de tierra.</t>
  </si>
  <si>
    <t>Caja de conexión y protección para báculo o columna, construida en poliester reforzado con fibra de vidrio o policarbonato y provista de dos bases aptas para cartuchos de cortacircuitos de hasta 20 A. (10 x 38) y cinco bornas de conexión para cable de hasta 25 mm2, incluidos dichos cartuchos, instalada.</t>
  </si>
  <si>
    <t>Soldadura de alto punto de fusión para los distintos elementos de la red de tierras, incluyendo materiales y mano de obra.</t>
  </si>
  <si>
    <t>Conductor termoplástico especial de 3 x 2,5 mm2. de sección, según Norma UNE-21029, cilíndrico para instalación interior en báculo, columna o brazo mural, instalado.</t>
  </si>
  <si>
    <t>Conductor de cobre con recubrimiento de RV-k de 1 x 6 mm2 de sección para una tensión nominal de 0,6/1 kV en instalación subterránea.</t>
  </si>
  <si>
    <t>Canalización subterránea situada en acera de nueva construcción, de 0,40x0,60 m, incluso movimiento de tierras con zanja excavada a máquina, lecho de arena de río de 5 cm, dos tubos corrugados de PE de Ø 110 mm de color exterior azul, cinta avisadora de plástico con la inscripción de "ALUMBRADO PÚBLICO" y relleno de zanja con producctos de la propia excavación, sin transporte a vertedero de productos sobrantes ni canon en gestor de resuduos autorizado, completamente terminada.</t>
  </si>
  <si>
    <t>Suministro y colocación de luminaria hermética LED modelo QUEBEC o TOWNTUNE de SIGNIFY o equivalente, compuesta por un protector de vidrio plano y caubierta de aluminio entallado con marco de aluminio inyectado a alta presión. Color a definir por la DF.  Montaje Post-top o lateral de 60mm incluso elementos de fijación a columna, bloque óptico con temperatura de color de 4000ºK. Con índice de resistencia a impactos en todo su conjunto de IK09. Con eficacia &gt;125lm/w, dispuestos sobre PCBA plana, con consumo total máximo de 15W con Tª de color blanco neutro (4000 K), C.R.I. &gt;70, fuente de alimentación y driver integrado con limite de corriente de salida asignada &lt;750mA. Vida útil  90.000 H. Flujo hemisférico superior no superior a 0% para minimizar la contaminación lumínica. Regulación y control desde el cuadro. Incluso sistema de protección contra sobre intensidades de hasta 10kV. Para alumbrado de zonas verdes y aceras. Cumplimiento de Requerimientos Técnicos exigibles para luminarias con Tecnología LED de Alumbrado Exterior IDAE-CEI. Instalada, incluyendo elementos de anclaje y conexionado. El conjunto de la luminaria LED dispondrá de una garantía mínima de 5 años.</t>
  </si>
  <si>
    <t>Columna metálica tipo AE-18 de 4 m de altura, galvanizada y sin pintar, según P.C.T.G., incluyendo transporte y montaje y excluyendo la cimentación.</t>
  </si>
  <si>
    <t>Suministro y colocación de Proyector LED modelo Solid-State Lighting Solutions LED (BCP432 PCK SKU 350-000015-26  Vaya Flood LP G2 4000K 40 DEG UL TIR Optics ) o equivalente de 51W de Potencia, compuesta por un protector de vidrio plano con un alto índice de resistencia a impactos IK09 y carcasa de aluminio fundido, y soporte de la luminaria mediante lira de acero, bloque óptico con indice de protección IP66. Temperatura de color de 4000ºK. Con curva de regulación tipo Madrid, clase II y sistema de protección contra sobretensiones de hasta 10KV. Pintada en Ral a elegir por  la dirección facultativa, con transporte, montaje y conexión eléctrica, totalmente instalada.</t>
  </si>
  <si>
    <t xml:space="preserve">TOTAL PRESUPUESTO EJECUCIÓN MATERIAL       </t>
  </si>
  <si>
    <t>TOTAL PRESUPUESTO EJECUCIÓN POR CONTRATA</t>
  </si>
  <si>
    <t>13 % GASTOS GENERALES</t>
  </si>
  <si>
    <t>6 % BENEFICIO INDUSTRIAL</t>
  </si>
  <si>
    <t>TOTAL G.G. + B.I.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</si>
</sst>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0" x14ac:knownFonts="1">
    <font>
      <sz val="11"/>
      <color theme="1"/>
      <name val="Calibri"/>
      <family val="2"/>
      <scheme val="minor"/>
    </font>
    <font>
      <b/>
      <sz val="11"/>
      <color theme="1"/>
      <name val="Calibri"/>
      <family val="2"/>
      <scheme val="minor"/>
    </font>
    <font>
      <sz val="10"/>
      <color theme="1"/>
      <name val="Calibri"/>
      <family val="2"/>
      <scheme val="minor"/>
    </font>
    <font>
      <sz val="10"/>
      <color theme="0" tint="-0.499984740745262"/>
      <name val="Calibri"/>
      <family val="2"/>
      <scheme val="minor"/>
    </font>
    <font>
      <sz val="11"/>
      <name val="Calibri"/>
      <family val="2"/>
      <scheme val="minor"/>
    </font>
    <font>
      <sz val="11"/>
      <color rgb="FFFF0000"/>
      <name val="Calibri"/>
      <family val="2"/>
      <scheme val="minor"/>
    </font>
    <font>
      <i/>
      <sz val="11"/>
      <color theme="1"/>
      <name val="Calibri"/>
      <family val="2"/>
      <scheme val="minor"/>
    </font>
    <font>
      <b/>
      <sz val="11"/>
      <name val="Calibri"/>
      <family val="2"/>
      <scheme val="minor"/>
    </font>
    <font>
      <sz val="11"/>
      <name val="Arial"/>
      <family val="2"/>
    </font>
    <font>
      <sz val="11"/>
      <color theme="0"/>
      <name val="Calibri"/>
      <family val="2"/>
      <scheme val="minor"/>
    </font>
    <font>
      <sz val="8"/>
      <color rgb="FF000000"/>
      <name val="Arial"/>
      <family val="2"/>
    </font>
    <font>
      <sz val="11"/>
      <color rgb="FF000000"/>
      <name val="Calibri"/>
      <family val="2"/>
      <scheme val="minor"/>
    </font>
    <font>
      <b/>
      <sz val="11"/>
      <color rgb="FFFF0000"/>
      <name val="Calibri"/>
      <family val="2"/>
      <scheme val="minor"/>
    </font>
    <font>
      <sz val="10"/>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b/>
      <sz val="16"/>
      <name val="Calibri"/>
      <family val="2"/>
      <scheme val="minor"/>
    </font>
    <font>
      <sz val="14"/>
      <name val="Calibri"/>
      <family val="2"/>
      <scheme val="minor"/>
    </font>
    <font>
      <sz val="14"/>
      <color theme="0" tint="-0.499984740745262"/>
      <name val="Calibri"/>
      <family val="2"/>
      <scheme val="minor"/>
    </font>
  </fonts>
  <fills count="2">
    <fill>
      <patternFill patternType="none"/>
    </fill>
    <fill>
      <patternFill patternType="gray125"/>
    </fill>
  </fills>
  <borders count="8">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96">
    <xf numFmtId="0" fontId="0" fillId="0" borderId="0" xfId="0"/>
    <xf numFmtId="0" fontId="1" fillId="0" borderId="0" xfId="0" applyFont="1"/>
    <xf numFmtId="0" fontId="0" fillId="0" borderId="0" xfId="0" applyAlignment="1">
      <alignment horizontal="right"/>
    </xf>
    <xf numFmtId="0" fontId="0" fillId="0" borderId="1" xfId="0" applyBorder="1"/>
    <xf numFmtId="0" fontId="0" fillId="0" borderId="0" xfId="0" applyAlignment="1">
      <alignment horizontal="center"/>
    </xf>
    <xf numFmtId="0" fontId="0" fillId="0" borderId="1" xfId="0" applyBorder="1" applyAlignment="1">
      <alignment horizontal="center"/>
    </xf>
    <xf numFmtId="4" fontId="0" fillId="0" borderId="0" xfId="0" applyNumberFormat="1" applyAlignment="1">
      <alignment horizontal="right"/>
    </xf>
    <xf numFmtId="0" fontId="0" fillId="0" borderId="2" xfId="0" applyBorder="1"/>
    <xf numFmtId="0" fontId="0" fillId="0" borderId="2" xfId="0" applyBorder="1" applyAlignment="1">
      <alignment horizontal="center"/>
    </xf>
    <xf numFmtId="0" fontId="0" fillId="0" borderId="0" xfId="0" applyAlignment="1">
      <alignment horizontal="left"/>
    </xf>
    <xf numFmtId="0" fontId="1" fillId="0" borderId="3" xfId="0" applyFont="1" applyBorder="1"/>
    <xf numFmtId="0" fontId="1" fillId="0" borderId="2" xfId="0" applyFont="1" applyBorder="1" applyAlignment="1">
      <alignment horizontal="right"/>
    </xf>
    <xf numFmtId="0" fontId="2" fillId="0" borderId="0" xfId="0" applyFont="1" applyAlignment="1">
      <alignment horizontal="right"/>
    </xf>
    <xf numFmtId="0" fontId="3" fillId="0" borderId="0" xfId="0" applyFont="1" applyAlignment="1">
      <alignment horizontal="right"/>
    </xf>
    <xf numFmtId="2" fontId="0" fillId="0" borderId="0" xfId="0" applyNumberFormat="1" applyAlignment="1">
      <alignment horizontal="right"/>
    </xf>
    <xf numFmtId="0" fontId="2" fillId="0" borderId="1" xfId="0" applyFont="1" applyBorder="1" applyAlignment="1">
      <alignment horizontal="right"/>
    </xf>
    <xf numFmtId="4" fontId="0" fillId="0" borderId="3" xfId="0" applyNumberFormat="1" applyBorder="1" applyAlignment="1">
      <alignment horizontal="right"/>
    </xf>
    <xf numFmtId="0" fontId="1" fillId="0" borderId="3" xfId="0" applyFont="1" applyBorder="1" applyAlignment="1">
      <alignment horizontal="center"/>
    </xf>
    <xf numFmtId="4" fontId="1" fillId="0" borderId="3" xfId="0" applyNumberFormat="1" applyFont="1" applyBorder="1" applyAlignment="1">
      <alignment horizontal="right"/>
    </xf>
    <xf numFmtId="0" fontId="2" fillId="0" borderId="6" xfId="0" applyFont="1" applyBorder="1" applyAlignment="1">
      <alignment horizontal="right"/>
    </xf>
    <xf numFmtId="0" fontId="4" fillId="0" borderId="1" xfId="0" applyFont="1" applyBorder="1" applyAlignment="1">
      <alignment wrapText="1"/>
    </xf>
    <xf numFmtId="0" fontId="4" fillId="0" borderId="0" xfId="0" applyFont="1" applyAlignment="1">
      <alignment horizontal="left" wrapText="1"/>
    </xf>
    <xf numFmtId="0" fontId="0" fillId="0" borderId="0" xfId="0" applyAlignment="1">
      <alignment horizontal="left" wrapText="1"/>
    </xf>
    <xf numFmtId="0" fontId="0" fillId="0" borderId="1" xfId="0" applyBorder="1" applyAlignment="1">
      <alignment wrapText="1"/>
    </xf>
    <xf numFmtId="0" fontId="4" fillId="0" borderId="0" xfId="0" applyFont="1" applyAlignment="1">
      <alignment wrapText="1"/>
    </xf>
    <xf numFmtId="0" fontId="0" fillId="0" borderId="0" xfId="0" applyAlignment="1">
      <alignment horizontal="right" wrapText="1"/>
    </xf>
    <xf numFmtId="2" fontId="0" fillId="0" borderId="0" xfId="0" applyNumberFormat="1"/>
    <xf numFmtId="0" fontId="4" fillId="0" borderId="0" xfId="0" applyFont="1" applyAlignment="1">
      <alignment horizontal="right" wrapText="1"/>
    </xf>
    <xf numFmtId="0" fontId="5" fillId="0" borderId="1" xfId="0" applyFont="1" applyBorder="1" applyAlignment="1">
      <alignment wrapText="1"/>
    </xf>
    <xf numFmtId="0" fontId="4" fillId="0" borderId="0" xfId="0" applyFont="1"/>
    <xf numFmtId="4" fontId="7" fillId="0" borderId="0" xfId="0" applyNumberFormat="1" applyFont="1" applyAlignment="1">
      <alignment horizontal="left"/>
    </xf>
    <xf numFmtId="0" fontId="8" fillId="0" borderId="0" xfId="0" applyFont="1"/>
    <xf numFmtId="0" fontId="4" fillId="0" borderId="0" xfId="0" applyFont="1" applyAlignment="1">
      <alignment horizontal="right"/>
    </xf>
    <xf numFmtId="0" fontId="4" fillId="0" borderId="0" xfId="0" applyFont="1" applyAlignment="1">
      <alignment horizontal="left"/>
    </xf>
    <xf numFmtId="0" fontId="0" fillId="0" borderId="0" xfId="0" applyAlignment="1">
      <alignment wrapText="1"/>
    </xf>
    <xf numFmtId="0" fontId="0" fillId="0" borderId="7" xfId="0" applyBorder="1"/>
    <xf numFmtId="0" fontId="0" fillId="0" borderId="7" xfId="0" applyBorder="1" applyAlignment="1">
      <alignment horizontal="center"/>
    </xf>
    <xf numFmtId="0" fontId="4" fillId="0" borderId="7" xfId="0" applyFont="1" applyBorder="1" applyAlignment="1">
      <alignment wrapText="1"/>
    </xf>
    <xf numFmtId="0" fontId="1" fillId="0" borderId="0" xfId="0" applyFont="1" applyAlignment="1">
      <alignment horizontal="right"/>
    </xf>
    <xf numFmtId="0" fontId="10" fillId="0" borderId="0" xfId="0" applyFont="1"/>
    <xf numFmtId="0" fontId="4" fillId="0" borderId="6" xfId="0" applyFont="1" applyBorder="1" applyAlignment="1">
      <alignment horizontal="right" wrapText="1"/>
    </xf>
    <xf numFmtId="4" fontId="9" fillId="0" borderId="0" xfId="0" applyNumberFormat="1" applyFont="1" applyAlignment="1">
      <alignment horizontal="right"/>
    </xf>
    <xf numFmtId="0" fontId="0" fillId="0" borderId="1" xfId="0" applyBorder="1" applyAlignment="1">
      <alignment horizontal="right" wrapText="1"/>
    </xf>
    <xf numFmtId="4" fontId="0" fillId="0" borderId="0" xfId="0" applyNumberFormat="1"/>
    <xf numFmtId="4" fontId="0" fillId="0" borderId="2" xfId="0" applyNumberFormat="1" applyBorder="1" applyAlignment="1">
      <alignment horizontal="right"/>
    </xf>
    <xf numFmtId="4" fontId="1" fillId="0" borderId="2" xfId="0" applyNumberFormat="1" applyFont="1" applyBorder="1" applyAlignment="1">
      <alignment horizontal="right"/>
    </xf>
    <xf numFmtId="4" fontId="0" fillId="0" borderId="7" xfId="0" applyNumberFormat="1" applyBorder="1" applyAlignment="1">
      <alignment horizontal="right"/>
    </xf>
    <xf numFmtId="0" fontId="0" fillId="0" borderId="0" xfId="0"/>
    <xf numFmtId="4" fontId="4" fillId="0" borderId="0" xfId="0" applyNumberFormat="1" applyFont="1"/>
    <xf numFmtId="0" fontId="5" fillId="0" borderId="0" xfId="0" applyFont="1" applyAlignment="1">
      <alignment horizontal="right"/>
    </xf>
    <xf numFmtId="0" fontId="4" fillId="0" borderId="0" xfId="0" applyFont="1" applyAlignment="1">
      <alignment horizontal="center"/>
    </xf>
    <xf numFmtId="2" fontId="4" fillId="0" borderId="0" xfId="0" applyNumberFormat="1" applyFont="1" applyAlignment="1">
      <alignment horizontal="right"/>
    </xf>
    <xf numFmtId="2" fontId="4" fillId="0" borderId="3" xfId="0" applyNumberFormat="1" applyFont="1" applyBorder="1" applyAlignment="1">
      <alignment horizontal="right"/>
    </xf>
    <xf numFmtId="0" fontId="4" fillId="0" borderId="7" xfId="0" applyFont="1" applyBorder="1"/>
    <xf numFmtId="0" fontId="4" fillId="0" borderId="7" xfId="0" applyFont="1" applyBorder="1" applyAlignment="1">
      <alignment horizontal="center"/>
    </xf>
    <xf numFmtId="0" fontId="4" fillId="0" borderId="7" xfId="0" applyFont="1" applyBorder="1" applyAlignment="1">
      <alignment horizontal="right"/>
    </xf>
    <xf numFmtId="0" fontId="4" fillId="0" borderId="1" xfId="0" applyFont="1" applyBorder="1"/>
    <xf numFmtId="0" fontId="4" fillId="0" borderId="1" xfId="0" applyFont="1" applyBorder="1" applyAlignment="1">
      <alignment horizontal="center"/>
    </xf>
    <xf numFmtId="2" fontId="4" fillId="0" borderId="7" xfId="0" applyNumberFormat="1" applyFont="1" applyBorder="1" applyAlignment="1">
      <alignment horizontal="right"/>
    </xf>
    <xf numFmtId="4" fontId="0" fillId="0" borderId="0" xfId="0" applyNumberFormat="1" applyBorder="1" applyAlignment="1">
      <alignment horizontal="right"/>
    </xf>
    <xf numFmtId="0" fontId="4" fillId="0" borderId="0" xfId="0" applyFont="1" applyAlignment="1">
      <alignment wrapText="1"/>
    </xf>
    <xf numFmtId="4" fontId="4" fillId="0" borderId="0" xfId="0" applyNumberFormat="1" applyFont="1" applyAlignment="1">
      <alignment horizontal="right"/>
    </xf>
    <xf numFmtId="0" fontId="13" fillId="0" borderId="1" xfId="0" applyFont="1" applyBorder="1" applyAlignment="1">
      <alignment horizontal="right"/>
    </xf>
    <xf numFmtId="4" fontId="4" fillId="0" borderId="3" xfId="0" applyNumberFormat="1" applyFont="1" applyBorder="1" applyAlignment="1">
      <alignment horizontal="right"/>
    </xf>
    <xf numFmtId="0" fontId="5" fillId="0" borderId="1" xfId="0" applyFont="1" applyBorder="1"/>
    <xf numFmtId="0" fontId="5" fillId="0" borderId="1" xfId="0" applyFont="1" applyBorder="1" applyAlignment="1">
      <alignment horizontal="center"/>
    </xf>
    <xf numFmtId="0" fontId="12" fillId="0" borderId="6" xfId="0" applyFont="1" applyBorder="1"/>
    <xf numFmtId="49" fontId="0" fillId="0" borderId="0" xfId="0" applyNumberFormat="1" applyAlignment="1">
      <alignment vertical="top" wrapText="1"/>
    </xf>
    <xf numFmtId="49" fontId="14" fillId="0" borderId="0" xfId="0" applyNumberFormat="1" applyFont="1" applyAlignment="1">
      <alignment vertical="top" wrapText="1"/>
    </xf>
    <xf numFmtId="2" fontId="4" fillId="0" borderId="0" xfId="0" applyNumberFormat="1" applyFont="1"/>
    <xf numFmtId="0" fontId="15" fillId="0" borderId="1" xfId="0" applyFont="1" applyBorder="1" applyAlignment="1">
      <alignment horizontal="right"/>
    </xf>
    <xf numFmtId="4" fontId="16" fillId="0" borderId="1" xfId="0" applyNumberFormat="1" applyFont="1" applyBorder="1" applyAlignment="1">
      <alignment horizontal="right"/>
    </xf>
    <xf numFmtId="4" fontId="15" fillId="0" borderId="1" xfId="0" applyNumberFormat="1" applyFont="1" applyBorder="1" applyAlignment="1">
      <alignment horizontal="right"/>
    </xf>
    <xf numFmtId="0" fontId="15" fillId="0" borderId="2" xfId="0" applyFont="1" applyBorder="1" applyAlignment="1">
      <alignment horizontal="right"/>
    </xf>
    <xf numFmtId="4" fontId="16" fillId="0" borderId="2" xfId="0" applyNumberFormat="1" applyFont="1" applyBorder="1" applyAlignment="1">
      <alignment horizontal="right"/>
    </xf>
    <xf numFmtId="4" fontId="15" fillId="0" borderId="2" xfId="0" applyNumberFormat="1" applyFont="1" applyBorder="1" applyAlignment="1">
      <alignment horizontal="right"/>
    </xf>
    <xf numFmtId="0" fontId="16" fillId="0" borderId="2" xfId="0" applyFont="1" applyBorder="1" applyAlignment="1">
      <alignment horizontal="right"/>
    </xf>
    <xf numFmtId="2" fontId="15" fillId="0" borderId="2" xfId="0" applyNumberFormat="1" applyFont="1" applyBorder="1" applyAlignment="1">
      <alignment horizontal="right"/>
    </xf>
    <xf numFmtId="4" fontId="0" fillId="0" borderId="3" xfId="0" applyNumberFormat="1" applyBorder="1" applyAlignment="1" applyProtection="1">
      <alignment horizontal="right"/>
      <protection locked="0"/>
    </xf>
    <xf numFmtId="4" fontId="4" fillId="0" borderId="3" xfId="0" applyNumberFormat="1" applyFont="1" applyBorder="1" applyAlignment="1" applyProtection="1">
      <alignment horizontal="right"/>
      <protection locked="0"/>
    </xf>
    <xf numFmtId="2" fontId="4" fillId="0" borderId="3" xfId="0" applyNumberFormat="1" applyFont="1" applyBorder="1" applyAlignment="1" applyProtection="1">
      <alignment horizontal="right"/>
      <protection locked="0"/>
    </xf>
    <xf numFmtId="0" fontId="19" fillId="0" borderId="0" xfId="0" applyFont="1" applyAlignment="1">
      <alignment horizontal="right"/>
    </xf>
    <xf numFmtId="0" fontId="16" fillId="0" borderId="0" xfId="0" applyFont="1" applyAlignment="1">
      <alignment horizontal="right"/>
    </xf>
    <xf numFmtId="164" fontId="0" fillId="0" borderId="0" xfId="0" applyNumberFormat="1" applyAlignment="1">
      <alignment horizontal="right"/>
    </xf>
    <xf numFmtId="164" fontId="16" fillId="0" borderId="0" xfId="0" applyNumberFormat="1" applyFont="1" applyAlignment="1">
      <alignment horizontal="right"/>
    </xf>
    <xf numFmtId="0" fontId="17" fillId="0" borderId="4" xfId="0" applyFont="1" applyBorder="1" applyAlignment="1">
      <alignment horizontal="right"/>
    </xf>
    <xf numFmtId="0" fontId="17" fillId="0" borderId="5" xfId="0" applyFont="1" applyBorder="1" applyAlignment="1">
      <alignment horizontal="right"/>
    </xf>
    <xf numFmtId="164" fontId="17" fillId="0" borderId="4" xfId="0" applyNumberFormat="1" applyFont="1" applyBorder="1" applyAlignment="1">
      <alignment horizontal="center"/>
    </xf>
    <xf numFmtId="164" fontId="17" fillId="0" borderId="5" xfId="0" applyNumberFormat="1" applyFont="1" applyBorder="1" applyAlignment="1">
      <alignment horizontal="center"/>
    </xf>
    <xf numFmtId="0" fontId="18" fillId="0" borderId="4" xfId="0" applyFont="1" applyBorder="1" applyAlignment="1">
      <alignment horizontal="right"/>
    </xf>
    <xf numFmtId="0" fontId="18" fillId="0" borderId="5" xfId="0" applyFont="1" applyBorder="1" applyAlignment="1">
      <alignment horizontal="right"/>
    </xf>
    <xf numFmtId="164" fontId="18" fillId="0" borderId="4" xfId="0" applyNumberFormat="1" applyFont="1" applyBorder="1" applyAlignment="1">
      <alignment horizontal="center"/>
    </xf>
    <xf numFmtId="164" fontId="18" fillId="0" borderId="5" xfId="0" applyNumberFormat="1" applyFont="1" applyBorder="1" applyAlignment="1">
      <alignment horizontal="center"/>
    </xf>
    <xf numFmtId="0" fontId="0" fillId="0" borderId="0" xfId="0" applyAlignment="1">
      <alignment horizontal="left" wrapText="1"/>
    </xf>
    <xf numFmtId="0" fontId="11" fillId="0" borderId="0" xfId="0" applyFont="1" applyAlignment="1">
      <alignment horizontal="left" wrapText="1"/>
    </xf>
    <xf numFmtId="0" fontId="4" fillId="0" borderId="0" xfId="0" applyFont="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39"/>
  <sheetViews>
    <sheetView tabSelected="1" topLeftCell="A317" zoomScale="85" zoomScaleNormal="85" zoomScalePageLayoutView="70" workbookViewId="0">
      <selection activeCell="F327" sqref="F327:G327"/>
    </sheetView>
  </sheetViews>
  <sheetFormatPr baseColWidth="10" defaultRowHeight="15" x14ac:dyDescent="0.25"/>
  <cols>
    <col min="1" max="1" width="4.5703125" customWidth="1"/>
    <col min="2" max="2" width="9.5703125" customWidth="1"/>
    <col min="3" max="3" width="7.28515625" style="4" customWidth="1"/>
    <col min="4" max="4" width="59.5703125" customWidth="1"/>
    <col min="5" max="5" width="15.28515625" style="2" customWidth="1"/>
    <col min="6" max="6" width="16.85546875" style="2" customWidth="1"/>
    <col min="7" max="7" width="17.42578125" style="2" customWidth="1"/>
    <col min="8" max="8" width="3.5703125" customWidth="1"/>
    <col min="9" max="9" width="14.28515625" style="29" customWidth="1"/>
  </cols>
  <sheetData>
    <row r="1" spans="2:13" x14ac:dyDescent="0.25">
      <c r="E1" s="6"/>
      <c r="F1" s="6"/>
      <c r="G1" s="6"/>
    </row>
    <row r="2" spans="2:13" x14ac:dyDescent="0.25">
      <c r="B2" s="10" t="s">
        <v>1</v>
      </c>
      <c r="C2" s="17"/>
      <c r="D2" s="10" t="s">
        <v>0</v>
      </c>
      <c r="E2" s="18" t="s">
        <v>2</v>
      </c>
      <c r="F2" s="18" t="s">
        <v>3</v>
      </c>
      <c r="G2" s="18" t="s">
        <v>4</v>
      </c>
      <c r="I2" s="30"/>
    </row>
    <row r="3" spans="2:13" x14ac:dyDescent="0.25">
      <c r="D3" s="1" t="s">
        <v>21</v>
      </c>
      <c r="E3" s="6"/>
      <c r="F3" s="6"/>
      <c r="G3" s="6"/>
    </row>
    <row r="4" spans="2:13" x14ac:dyDescent="0.25">
      <c r="B4" t="s">
        <v>20</v>
      </c>
      <c r="C4" s="4" t="s">
        <v>5</v>
      </c>
      <c r="D4" t="s">
        <v>97</v>
      </c>
      <c r="E4" s="6"/>
      <c r="F4" s="6"/>
      <c r="G4" s="6"/>
      <c r="M4" s="26"/>
    </row>
    <row r="5" spans="2:13" ht="15" customHeight="1" x14ac:dyDescent="0.25">
      <c r="D5" s="93" t="s">
        <v>96</v>
      </c>
      <c r="E5" s="6"/>
      <c r="F5" s="6"/>
      <c r="G5" s="6"/>
      <c r="M5" s="26"/>
    </row>
    <row r="6" spans="2:13" x14ac:dyDescent="0.25">
      <c r="D6" s="93"/>
      <c r="E6" s="6"/>
      <c r="F6" s="6"/>
      <c r="G6" s="6"/>
      <c r="M6" s="26"/>
    </row>
    <row r="7" spans="2:13" x14ac:dyDescent="0.25">
      <c r="D7" s="93"/>
      <c r="E7" s="6"/>
      <c r="F7" s="6"/>
      <c r="G7" s="6"/>
      <c r="L7" s="26"/>
      <c r="M7" s="26"/>
    </row>
    <row r="8" spans="2:13" x14ac:dyDescent="0.25">
      <c r="D8" s="93"/>
      <c r="E8" s="6"/>
      <c r="F8" s="6"/>
      <c r="G8" s="6"/>
      <c r="L8" s="26"/>
      <c r="M8" s="26"/>
    </row>
    <row r="9" spans="2:13" x14ac:dyDescent="0.25">
      <c r="D9" s="93"/>
      <c r="E9" s="6"/>
      <c r="F9" s="6"/>
      <c r="G9" s="6"/>
      <c r="L9" s="26"/>
      <c r="M9" s="26"/>
    </row>
    <row r="10" spans="2:13" x14ac:dyDescent="0.25">
      <c r="D10" s="93"/>
      <c r="E10" s="6"/>
      <c r="F10" s="6"/>
      <c r="G10" s="6"/>
      <c r="L10" s="26"/>
    </row>
    <row r="11" spans="2:13" x14ac:dyDescent="0.25">
      <c r="D11" s="93"/>
      <c r="E11" s="6"/>
      <c r="F11" s="6"/>
      <c r="G11" s="6"/>
      <c r="L11" s="26"/>
    </row>
    <row r="12" spans="2:13" x14ac:dyDescent="0.25">
      <c r="D12" s="25" t="s">
        <v>22</v>
      </c>
      <c r="E12" s="6">
        <f>287.61-16+(0.1*(287.61-16))</f>
        <v>298.77100000000002</v>
      </c>
      <c r="F12" s="6"/>
      <c r="G12" s="6"/>
      <c r="L12" s="26"/>
    </row>
    <row r="13" spans="2:13" x14ac:dyDescent="0.25">
      <c r="D13" s="25" t="s">
        <v>23</v>
      </c>
      <c r="E13" s="6">
        <f>(160.29*0.4)</f>
        <v>64.116</v>
      </c>
      <c r="F13" s="6"/>
      <c r="G13" s="6"/>
      <c r="L13" s="26"/>
    </row>
    <row r="14" spans="2:13" x14ac:dyDescent="0.25">
      <c r="B14" s="3"/>
      <c r="C14" s="5"/>
      <c r="D14" s="3"/>
      <c r="E14" s="16">
        <f>E12+E13</f>
        <v>362.887</v>
      </c>
      <c r="F14" s="78"/>
      <c r="G14" s="16">
        <f>E14*F14</f>
        <v>0</v>
      </c>
      <c r="L14" s="26"/>
    </row>
    <row r="15" spans="2:13" x14ac:dyDescent="0.25">
      <c r="B15" t="s">
        <v>24</v>
      </c>
      <c r="C15" s="4" t="s">
        <v>19</v>
      </c>
      <c r="D15" t="s">
        <v>16</v>
      </c>
      <c r="E15" s="6"/>
      <c r="F15" s="6"/>
      <c r="G15" s="6"/>
      <c r="L15" s="26"/>
    </row>
    <row r="16" spans="2:13" ht="15" customHeight="1" x14ac:dyDescent="0.25">
      <c r="D16" s="93" t="s">
        <v>104</v>
      </c>
      <c r="E16" s="6"/>
      <c r="F16" s="6"/>
      <c r="G16" s="6"/>
    </row>
    <row r="17" spans="2:7" x14ac:dyDescent="0.25">
      <c r="D17" s="93"/>
      <c r="E17" s="6"/>
      <c r="F17" s="6"/>
      <c r="G17" s="6"/>
    </row>
    <row r="18" spans="2:7" x14ac:dyDescent="0.25">
      <c r="D18" s="93"/>
      <c r="E18" s="6"/>
      <c r="F18" s="6"/>
      <c r="G18" s="6"/>
    </row>
    <row r="19" spans="2:7" x14ac:dyDescent="0.25">
      <c r="D19" s="93"/>
      <c r="E19" s="6"/>
      <c r="F19" s="6"/>
      <c r="G19" s="6"/>
    </row>
    <row r="20" spans="2:7" x14ac:dyDescent="0.25">
      <c r="D20" s="25" t="s">
        <v>22</v>
      </c>
      <c r="E20" s="6">
        <f>288.18*1.35-32+((288.18*1.35-32)*0.1)</f>
        <v>392.74730000000005</v>
      </c>
      <c r="F20" s="6"/>
      <c r="G20" s="6"/>
    </row>
    <row r="21" spans="2:7" x14ac:dyDescent="0.25">
      <c r="D21" s="25" t="s">
        <v>23</v>
      </c>
      <c r="E21" s="6">
        <f>((112.6*0.5)+((135.44-112.6)/2)+(25.17*0.25))+((112.6*0.5)+((135.44-112.6)/2)+(25.17*0.25))*0.1</f>
        <v>81.413750000000007</v>
      </c>
      <c r="F21" s="6"/>
      <c r="G21" s="6"/>
    </row>
    <row r="22" spans="2:7" x14ac:dyDescent="0.25">
      <c r="B22" s="3"/>
      <c r="C22" s="5"/>
      <c r="D22" s="19"/>
      <c r="E22" s="16">
        <f>E20+E21</f>
        <v>474.16105000000005</v>
      </c>
      <c r="F22" s="78"/>
      <c r="G22" s="16">
        <f>E22*F22</f>
        <v>0</v>
      </c>
    </row>
    <row r="23" spans="2:7" x14ac:dyDescent="0.25">
      <c r="B23" t="s">
        <v>25</v>
      </c>
      <c r="C23" s="4" t="s">
        <v>19</v>
      </c>
      <c r="D23" t="s">
        <v>37</v>
      </c>
      <c r="E23" s="6"/>
      <c r="F23" s="6"/>
      <c r="G23" s="6"/>
    </row>
    <row r="24" spans="2:7" ht="15" customHeight="1" x14ac:dyDescent="0.25">
      <c r="D24" s="93" t="s">
        <v>106</v>
      </c>
      <c r="E24" s="6"/>
      <c r="F24" s="6"/>
      <c r="G24" s="6"/>
    </row>
    <row r="25" spans="2:7" x14ac:dyDescent="0.25">
      <c r="D25" s="93"/>
      <c r="E25" s="6"/>
      <c r="F25" s="6"/>
      <c r="G25" s="6"/>
    </row>
    <row r="26" spans="2:7" x14ac:dyDescent="0.25">
      <c r="D26" s="93"/>
      <c r="E26" s="6"/>
      <c r="F26" s="6"/>
      <c r="G26" s="6"/>
    </row>
    <row r="27" spans="2:7" x14ac:dyDescent="0.25">
      <c r="D27" s="93"/>
      <c r="E27" s="6"/>
      <c r="F27" s="6"/>
      <c r="G27" s="6"/>
    </row>
    <row r="28" spans="2:7" x14ac:dyDescent="0.25">
      <c r="D28" s="25" t="s">
        <v>23</v>
      </c>
      <c r="E28" s="6">
        <v>27.72</v>
      </c>
      <c r="F28" s="6"/>
      <c r="G28" s="6"/>
    </row>
    <row r="29" spans="2:7" x14ac:dyDescent="0.25">
      <c r="B29" s="3"/>
      <c r="C29" s="5"/>
      <c r="D29" s="3"/>
      <c r="E29" s="16">
        <f>E28</f>
        <v>27.72</v>
      </c>
      <c r="F29" s="78"/>
      <c r="G29" s="16">
        <f>E29*F29</f>
        <v>0</v>
      </c>
    </row>
    <row r="30" spans="2:7" x14ac:dyDescent="0.25">
      <c r="B30" t="s">
        <v>26</v>
      </c>
      <c r="C30" s="4" t="s">
        <v>19</v>
      </c>
      <c r="D30" t="s">
        <v>38</v>
      </c>
      <c r="E30" s="6"/>
      <c r="F30" s="6"/>
      <c r="G30" s="6"/>
    </row>
    <row r="31" spans="2:7" ht="15" customHeight="1" x14ac:dyDescent="0.25">
      <c r="D31" s="95" t="s">
        <v>39</v>
      </c>
      <c r="E31" s="6"/>
      <c r="F31" s="6"/>
      <c r="G31" s="6"/>
    </row>
    <row r="32" spans="2:7" x14ac:dyDescent="0.25">
      <c r="D32" s="95"/>
      <c r="E32" s="6"/>
      <c r="F32" s="6"/>
      <c r="G32" s="6"/>
    </row>
    <row r="33" spans="2:13" x14ac:dyDescent="0.25">
      <c r="D33" s="95"/>
      <c r="E33" s="6"/>
      <c r="F33" s="6"/>
      <c r="G33" s="6"/>
    </row>
    <row r="34" spans="2:13" x14ac:dyDescent="0.25">
      <c r="D34" s="25"/>
      <c r="E34" s="6">
        <v>27.12</v>
      </c>
      <c r="F34" s="6"/>
      <c r="G34" s="6"/>
      <c r="M34" s="26"/>
    </row>
    <row r="35" spans="2:13" x14ac:dyDescent="0.25">
      <c r="B35" s="3"/>
      <c r="C35" s="5"/>
      <c r="D35" s="19"/>
      <c r="E35" s="16">
        <f>E34</f>
        <v>27.12</v>
      </c>
      <c r="F35" s="78"/>
      <c r="G35" s="16">
        <f>E35*F35</f>
        <v>0</v>
      </c>
    </row>
    <row r="36" spans="2:13" x14ac:dyDescent="0.25">
      <c r="B36" t="s">
        <v>65</v>
      </c>
      <c r="C36" s="4" t="s">
        <v>19</v>
      </c>
      <c r="D36" t="s">
        <v>66</v>
      </c>
      <c r="E36" s="6"/>
      <c r="F36" s="6"/>
      <c r="G36" s="6"/>
    </row>
    <row r="37" spans="2:13" x14ac:dyDescent="0.25">
      <c r="D37" s="95" t="s">
        <v>67</v>
      </c>
      <c r="E37" s="6"/>
      <c r="F37" s="6"/>
      <c r="G37" s="6"/>
    </row>
    <row r="38" spans="2:13" x14ac:dyDescent="0.25">
      <c r="D38" s="95"/>
      <c r="E38" s="6"/>
      <c r="F38" s="6"/>
      <c r="G38" s="6"/>
    </row>
    <row r="39" spans="2:13" x14ac:dyDescent="0.25">
      <c r="D39" s="95"/>
      <c r="E39" s="6"/>
      <c r="F39" s="6"/>
      <c r="G39" s="6"/>
    </row>
    <row r="40" spans="2:13" x14ac:dyDescent="0.25">
      <c r="D40" s="27" t="s">
        <v>76</v>
      </c>
      <c r="E40" s="43">
        <f>200*4*0.1</f>
        <v>80</v>
      </c>
      <c r="F40" s="6"/>
      <c r="G40" s="6"/>
    </row>
    <row r="41" spans="2:13" x14ac:dyDescent="0.25">
      <c r="B41" s="3"/>
      <c r="C41" s="5"/>
      <c r="D41" s="19"/>
      <c r="E41" s="16">
        <f>E40</f>
        <v>80</v>
      </c>
      <c r="F41" s="78"/>
      <c r="G41" s="16">
        <f>E41*F41</f>
        <v>0</v>
      </c>
    </row>
    <row r="42" spans="2:13" x14ac:dyDescent="0.25">
      <c r="B42" t="s">
        <v>107</v>
      </c>
      <c r="C42" s="4" t="s">
        <v>19</v>
      </c>
      <c r="D42" t="s">
        <v>108</v>
      </c>
      <c r="E42" s="6"/>
      <c r="F42" s="6"/>
      <c r="G42" s="6"/>
    </row>
    <row r="43" spans="2:13" x14ac:dyDescent="0.25">
      <c r="D43" s="95" t="s">
        <v>110</v>
      </c>
      <c r="E43" s="6"/>
      <c r="F43" s="6"/>
      <c r="G43" s="6"/>
    </row>
    <row r="44" spans="2:13" x14ac:dyDescent="0.25">
      <c r="D44" s="95"/>
      <c r="E44" s="6"/>
      <c r="F44" s="6"/>
      <c r="G44" s="6"/>
    </row>
    <row r="45" spans="2:13" ht="0.75" customHeight="1" x14ac:dyDescent="0.25">
      <c r="D45" s="95"/>
      <c r="E45" s="6"/>
      <c r="F45" s="6"/>
      <c r="G45" s="6"/>
    </row>
    <row r="46" spans="2:13" x14ac:dyDescent="0.25">
      <c r="D46" s="12"/>
      <c r="E46" s="6">
        <f>0.6*0.45*23.5</f>
        <v>6.3450000000000006</v>
      </c>
      <c r="F46" s="6"/>
      <c r="G46" s="6"/>
    </row>
    <row r="47" spans="2:13" x14ac:dyDescent="0.25">
      <c r="B47" s="3"/>
      <c r="C47" s="5"/>
      <c r="D47" s="15"/>
      <c r="E47" s="16">
        <f>E46</f>
        <v>6.3450000000000006</v>
      </c>
      <c r="F47" s="78"/>
      <c r="G47" s="16">
        <f>E47*F47</f>
        <v>0</v>
      </c>
    </row>
    <row r="48" spans="2:13" ht="18.75" x14ac:dyDescent="0.3">
      <c r="B48" s="3"/>
      <c r="C48" s="5"/>
      <c r="D48" s="70" t="s">
        <v>6</v>
      </c>
      <c r="E48" s="71"/>
      <c r="F48" s="71"/>
      <c r="G48" s="72">
        <f>G14+G22+G29+G35+G41+G47</f>
        <v>0</v>
      </c>
    </row>
    <row r="49" spans="2:9" ht="14.25" customHeight="1" x14ac:dyDescent="0.25">
      <c r="D49" s="1" t="s">
        <v>40</v>
      </c>
      <c r="E49" s="6"/>
      <c r="F49" s="6"/>
      <c r="G49" s="6"/>
    </row>
    <row r="50" spans="2:9" s="47" customFormat="1" ht="14.25" customHeight="1" x14ac:dyDescent="0.25">
      <c r="B50" s="47" t="s">
        <v>27</v>
      </c>
      <c r="C50" s="4" t="s">
        <v>5</v>
      </c>
      <c r="D50" s="47" t="s">
        <v>116</v>
      </c>
      <c r="E50" s="6"/>
      <c r="F50" s="6"/>
      <c r="G50" s="6"/>
      <c r="I50" s="29"/>
    </row>
    <row r="51" spans="2:9" s="47" customFormat="1" ht="18.75" customHeight="1" x14ac:dyDescent="0.25">
      <c r="C51" s="4"/>
      <c r="D51" s="93" t="s">
        <v>117</v>
      </c>
      <c r="E51" s="6"/>
      <c r="F51" s="6"/>
      <c r="G51" s="6"/>
      <c r="I51" s="29"/>
    </row>
    <row r="52" spans="2:9" s="47" customFormat="1" ht="14.25" customHeight="1" x14ac:dyDescent="0.25">
      <c r="C52" s="4"/>
      <c r="D52" s="93"/>
      <c r="E52" s="6"/>
      <c r="F52" s="6"/>
      <c r="G52" s="6"/>
      <c r="I52" s="29"/>
    </row>
    <row r="53" spans="2:9" s="47" customFormat="1" ht="14.25" customHeight="1" x14ac:dyDescent="0.25">
      <c r="C53" s="4"/>
      <c r="D53" s="93"/>
      <c r="E53" s="6"/>
      <c r="F53" s="6"/>
      <c r="G53" s="6"/>
      <c r="I53" s="29"/>
    </row>
    <row r="54" spans="2:9" s="47" customFormat="1" ht="14.25" customHeight="1" x14ac:dyDescent="0.25">
      <c r="C54" s="4"/>
      <c r="D54" s="93"/>
      <c r="E54" s="6"/>
      <c r="F54" s="6"/>
      <c r="G54" s="6"/>
      <c r="I54" s="29"/>
    </row>
    <row r="55" spans="2:9" s="47" customFormat="1" ht="14.25" customHeight="1" x14ac:dyDescent="0.25">
      <c r="C55" s="4"/>
      <c r="D55" s="93"/>
      <c r="E55" s="6"/>
      <c r="F55" s="6"/>
      <c r="G55" s="6"/>
      <c r="I55" s="29"/>
    </row>
    <row r="56" spans="2:9" s="47" customFormat="1" ht="14.25" customHeight="1" x14ac:dyDescent="0.25">
      <c r="C56" s="4"/>
      <c r="D56" s="27" t="s">
        <v>118</v>
      </c>
      <c r="E56" s="43">
        <v>36.119999999999997</v>
      </c>
      <c r="F56" s="6"/>
      <c r="G56" s="6"/>
      <c r="I56" s="29"/>
    </row>
    <row r="57" spans="2:9" s="47" customFormat="1" ht="14.25" customHeight="1" x14ac:dyDescent="0.25">
      <c r="B57" s="3"/>
      <c r="C57" s="5"/>
      <c r="D57" s="3"/>
      <c r="E57" s="16">
        <f>E56</f>
        <v>36.119999999999997</v>
      </c>
      <c r="F57" s="78"/>
      <c r="G57" s="16">
        <f>E57*F57</f>
        <v>0</v>
      </c>
      <c r="I57" s="29"/>
    </row>
    <row r="58" spans="2:9" x14ac:dyDescent="0.25">
      <c r="B58" s="47" t="s">
        <v>115</v>
      </c>
      <c r="C58" s="4" t="s">
        <v>5</v>
      </c>
      <c r="D58" s="47" t="s">
        <v>119</v>
      </c>
      <c r="E58" s="6"/>
      <c r="F58" s="6"/>
      <c r="G58" s="6"/>
    </row>
    <row r="59" spans="2:9" x14ac:dyDescent="0.25">
      <c r="D59" s="93" t="s">
        <v>120</v>
      </c>
      <c r="E59" s="6"/>
      <c r="F59" s="6"/>
      <c r="G59" s="6"/>
    </row>
    <row r="60" spans="2:9" s="47" customFormat="1" x14ac:dyDescent="0.25">
      <c r="C60" s="4"/>
      <c r="D60" s="93"/>
      <c r="E60" s="6"/>
      <c r="F60" s="6"/>
      <c r="G60" s="6"/>
      <c r="I60" s="29"/>
    </row>
    <row r="61" spans="2:9" s="47" customFormat="1" x14ac:dyDescent="0.25">
      <c r="C61" s="4"/>
      <c r="D61" s="93"/>
      <c r="E61" s="6"/>
      <c r="F61" s="6"/>
      <c r="G61" s="6"/>
      <c r="I61" s="29"/>
    </row>
    <row r="62" spans="2:9" s="47" customFormat="1" x14ac:dyDescent="0.25">
      <c r="C62" s="4"/>
      <c r="D62" s="93"/>
      <c r="E62" s="6"/>
      <c r="F62" s="6"/>
      <c r="G62" s="6"/>
      <c r="I62" s="29"/>
    </row>
    <row r="63" spans="2:9" s="47" customFormat="1" x14ac:dyDescent="0.25">
      <c r="C63" s="4"/>
      <c r="D63" s="93"/>
      <c r="E63" s="6"/>
      <c r="F63" s="6"/>
      <c r="G63" s="6"/>
      <c r="I63" s="29"/>
    </row>
    <row r="64" spans="2:9" s="47" customFormat="1" x14ac:dyDescent="0.25">
      <c r="C64" s="4"/>
      <c r="D64" s="93"/>
      <c r="E64" s="6"/>
      <c r="F64" s="6"/>
      <c r="G64" s="6"/>
      <c r="I64" s="29"/>
    </row>
    <row r="65" spans="2:9" x14ac:dyDescent="0.25">
      <c r="D65" s="93"/>
      <c r="E65" s="6"/>
      <c r="F65" s="6"/>
      <c r="G65" s="6"/>
    </row>
    <row r="66" spans="2:9" x14ac:dyDescent="0.25">
      <c r="D66" s="93"/>
      <c r="E66" s="6"/>
      <c r="F66" s="6"/>
      <c r="G66" s="6"/>
    </row>
    <row r="67" spans="2:9" x14ac:dyDescent="0.25">
      <c r="D67" s="27" t="s">
        <v>118</v>
      </c>
      <c r="E67" s="43">
        <v>36.119999999999997</v>
      </c>
      <c r="F67" s="6"/>
      <c r="G67" s="6"/>
    </row>
    <row r="68" spans="2:9" x14ac:dyDescent="0.25">
      <c r="B68" s="3"/>
      <c r="C68" s="5"/>
      <c r="D68" s="3"/>
      <c r="E68" s="16">
        <f>E67</f>
        <v>36.119999999999997</v>
      </c>
      <c r="F68" s="78"/>
      <c r="G68" s="16">
        <f>E68*F68</f>
        <v>0</v>
      </c>
    </row>
    <row r="69" spans="2:9" ht="18.75" x14ac:dyDescent="0.3">
      <c r="B69" s="7"/>
      <c r="C69" s="8"/>
      <c r="D69" s="73" t="s">
        <v>7</v>
      </c>
      <c r="E69" s="74"/>
      <c r="F69" s="74"/>
      <c r="G69" s="75">
        <f>+G68+G57</f>
        <v>0</v>
      </c>
    </row>
    <row r="70" spans="2:9" x14ac:dyDescent="0.25">
      <c r="D70" s="1" t="s">
        <v>43</v>
      </c>
      <c r="E70" s="6"/>
      <c r="F70" s="6"/>
      <c r="G70" s="6"/>
    </row>
    <row r="71" spans="2:9" x14ac:dyDescent="0.25">
      <c r="B71" t="s">
        <v>28</v>
      </c>
      <c r="C71" s="4" t="s">
        <v>17</v>
      </c>
      <c r="D71" t="s">
        <v>58</v>
      </c>
      <c r="E71" s="6"/>
      <c r="F71" s="6"/>
      <c r="G71" s="6"/>
    </row>
    <row r="72" spans="2:9" ht="15" customHeight="1" x14ac:dyDescent="0.25">
      <c r="D72" s="93" t="s">
        <v>139</v>
      </c>
      <c r="E72" s="6"/>
      <c r="F72" s="6"/>
      <c r="G72" s="6"/>
    </row>
    <row r="73" spans="2:9" x14ac:dyDescent="0.25">
      <c r="D73" s="93"/>
      <c r="E73" s="6"/>
      <c r="F73" s="6"/>
      <c r="G73" s="6"/>
    </row>
    <row r="74" spans="2:9" x14ac:dyDescent="0.25">
      <c r="D74" s="93"/>
      <c r="E74" s="6"/>
      <c r="F74" s="6"/>
      <c r="G74" s="6"/>
    </row>
    <row r="75" spans="2:9" x14ac:dyDescent="0.25">
      <c r="D75" s="93"/>
      <c r="E75" s="6"/>
      <c r="F75" s="6"/>
      <c r="G75" s="6"/>
    </row>
    <row r="76" spans="2:9" s="47" customFormat="1" x14ac:dyDescent="0.25">
      <c r="C76" s="4"/>
      <c r="D76" s="93"/>
      <c r="E76" s="6"/>
      <c r="F76" s="6"/>
      <c r="G76" s="6"/>
      <c r="I76" s="29"/>
    </row>
    <row r="77" spans="2:9" s="47" customFormat="1" x14ac:dyDescent="0.25">
      <c r="C77" s="4"/>
      <c r="D77" s="93"/>
      <c r="E77" s="6"/>
      <c r="F77" s="6"/>
      <c r="G77" s="6"/>
      <c r="I77" s="29"/>
    </row>
    <row r="78" spans="2:9" x14ac:dyDescent="0.25">
      <c r="D78" s="93"/>
      <c r="E78" s="6"/>
      <c r="F78" s="6"/>
      <c r="G78" s="6"/>
    </row>
    <row r="79" spans="2:9" x14ac:dyDescent="0.25">
      <c r="D79" s="93"/>
      <c r="E79" s="6"/>
      <c r="F79" s="6"/>
      <c r="G79" s="6"/>
    </row>
    <row r="80" spans="2:9" x14ac:dyDescent="0.25">
      <c r="D80" s="93"/>
      <c r="E80" s="6"/>
      <c r="F80" s="6"/>
      <c r="G80" s="6"/>
    </row>
    <row r="81" spans="2:7" x14ac:dyDescent="0.25">
      <c r="D81" s="93"/>
      <c r="E81" s="6"/>
      <c r="F81" s="6"/>
      <c r="G81" s="6"/>
    </row>
    <row r="82" spans="2:7" x14ac:dyDescent="0.25">
      <c r="D82" s="93"/>
      <c r="E82" s="6"/>
      <c r="F82" s="6"/>
      <c r="G82" s="6"/>
    </row>
    <row r="83" spans="2:7" x14ac:dyDescent="0.25">
      <c r="D83" s="93"/>
      <c r="E83" s="6"/>
      <c r="F83" s="6"/>
      <c r="G83" s="6"/>
    </row>
    <row r="84" spans="2:7" x14ac:dyDescent="0.25">
      <c r="D84" s="25"/>
      <c r="E84" s="6">
        <v>1</v>
      </c>
      <c r="F84" s="6"/>
      <c r="G84" s="6"/>
    </row>
    <row r="85" spans="2:7" x14ac:dyDescent="0.25">
      <c r="B85" s="3"/>
      <c r="C85" s="5"/>
      <c r="D85" s="3"/>
      <c r="E85" s="16">
        <f>E84</f>
        <v>1</v>
      </c>
      <c r="F85" s="78"/>
      <c r="G85" s="16">
        <f>E85*F85</f>
        <v>0</v>
      </c>
    </row>
    <row r="86" spans="2:7" x14ac:dyDescent="0.25">
      <c r="B86" t="s">
        <v>105</v>
      </c>
      <c r="C86" s="4" t="s">
        <v>18</v>
      </c>
      <c r="D86" t="s">
        <v>111</v>
      </c>
      <c r="E86" s="46"/>
      <c r="F86" s="46"/>
      <c r="G86" s="46"/>
    </row>
    <row r="87" spans="2:7" x14ac:dyDescent="0.25">
      <c r="D87" s="93" t="s">
        <v>112</v>
      </c>
      <c r="E87" s="6"/>
      <c r="F87" s="6"/>
      <c r="G87" s="6"/>
    </row>
    <row r="88" spans="2:7" x14ac:dyDescent="0.25">
      <c r="D88" s="93"/>
      <c r="E88" s="6"/>
      <c r="F88" s="6"/>
      <c r="G88" s="6"/>
    </row>
    <row r="89" spans="2:7" x14ac:dyDescent="0.25">
      <c r="D89" s="93"/>
      <c r="E89" s="6"/>
      <c r="F89" s="6"/>
      <c r="G89" s="6"/>
    </row>
    <row r="90" spans="2:7" x14ac:dyDescent="0.25">
      <c r="E90" s="6">
        <v>32</v>
      </c>
      <c r="F90" s="6"/>
      <c r="G90" s="6"/>
    </row>
    <row r="91" spans="2:7" x14ac:dyDescent="0.25">
      <c r="B91" s="3"/>
      <c r="C91" s="5"/>
      <c r="D91" s="3"/>
      <c r="E91" s="16">
        <f>E90</f>
        <v>32</v>
      </c>
      <c r="F91" s="78"/>
      <c r="G91" s="16">
        <f>E91*F91</f>
        <v>0</v>
      </c>
    </row>
    <row r="92" spans="2:7" ht="18.75" x14ac:dyDescent="0.3">
      <c r="B92" s="7"/>
      <c r="C92" s="8"/>
      <c r="D92" s="73" t="s">
        <v>8</v>
      </c>
      <c r="E92" s="74"/>
      <c r="F92" s="74"/>
      <c r="G92" s="75">
        <f>G85+G91</f>
        <v>0</v>
      </c>
    </row>
    <row r="93" spans="2:7" x14ac:dyDescent="0.25">
      <c r="D93" s="1" t="s">
        <v>44</v>
      </c>
      <c r="E93" s="6"/>
      <c r="F93" s="6"/>
      <c r="G93" s="6"/>
    </row>
    <row r="94" spans="2:7" x14ac:dyDescent="0.25">
      <c r="B94" t="s">
        <v>29</v>
      </c>
      <c r="C94" s="4" t="s">
        <v>45</v>
      </c>
      <c r="D94" s="47" t="s">
        <v>127</v>
      </c>
      <c r="E94" s="6"/>
      <c r="F94" s="6"/>
      <c r="G94" s="6"/>
    </row>
    <row r="95" spans="2:7" ht="15" customHeight="1" x14ac:dyDescent="0.25">
      <c r="D95" s="93" t="s">
        <v>126</v>
      </c>
      <c r="E95" s="6"/>
      <c r="F95" s="6"/>
      <c r="G95" s="6"/>
    </row>
    <row r="96" spans="2:7" ht="15" customHeight="1" x14ac:dyDescent="0.25">
      <c r="D96" s="93"/>
      <c r="E96" s="6"/>
      <c r="F96" s="6"/>
      <c r="G96" s="6"/>
    </row>
    <row r="97" spans="2:9" ht="15" customHeight="1" x14ac:dyDescent="0.25">
      <c r="D97" s="93"/>
      <c r="E97" s="6"/>
      <c r="F97" s="6"/>
      <c r="G97" s="6"/>
    </row>
    <row r="98" spans="2:9" ht="15" customHeight="1" x14ac:dyDescent="0.25">
      <c r="D98" s="93"/>
      <c r="E98" s="6"/>
      <c r="F98" s="6"/>
      <c r="G98" s="6"/>
    </row>
    <row r="99" spans="2:9" ht="15" customHeight="1" x14ac:dyDescent="0.25">
      <c r="D99" s="93"/>
      <c r="E99" s="6"/>
      <c r="F99" s="6"/>
      <c r="G99" s="6"/>
    </row>
    <row r="100" spans="2:9" ht="15" customHeight="1" x14ac:dyDescent="0.25">
      <c r="D100" s="22" t="s">
        <v>47</v>
      </c>
      <c r="E100" s="6"/>
      <c r="F100" s="6"/>
      <c r="G100" s="6"/>
    </row>
    <row r="101" spans="2:9" ht="15" customHeight="1" x14ac:dyDescent="0.25">
      <c r="D101" s="25" t="s">
        <v>121</v>
      </c>
      <c r="E101" s="6">
        <f>212*5.5</f>
        <v>1166</v>
      </c>
      <c r="F101" s="6"/>
      <c r="G101" s="6"/>
    </row>
    <row r="102" spans="2:9" ht="15" customHeight="1" x14ac:dyDescent="0.25">
      <c r="D102" s="25" t="s">
        <v>122</v>
      </c>
      <c r="E102" s="6">
        <f>199*5.5*2</f>
        <v>2189</v>
      </c>
      <c r="F102" s="6"/>
      <c r="G102" s="6"/>
    </row>
    <row r="103" spans="2:9" ht="15" customHeight="1" x14ac:dyDescent="0.25">
      <c r="D103" s="25" t="s">
        <v>123</v>
      </c>
      <c r="E103" s="6">
        <f>171*5.5*2</f>
        <v>1881</v>
      </c>
      <c r="F103" s="6"/>
      <c r="G103" s="6"/>
    </row>
    <row r="104" spans="2:9" ht="15" customHeight="1" x14ac:dyDescent="0.25">
      <c r="D104" s="25" t="s">
        <v>124</v>
      </c>
      <c r="E104" s="6">
        <f>134*3.3*2</f>
        <v>884.4</v>
      </c>
      <c r="F104" s="6"/>
      <c r="G104" s="6"/>
    </row>
    <row r="105" spans="2:9" ht="15" customHeight="1" x14ac:dyDescent="0.25">
      <c r="D105" s="25" t="s">
        <v>125</v>
      </c>
      <c r="E105" s="6">
        <f>20*2*38.4</f>
        <v>1536</v>
      </c>
      <c r="F105" s="6"/>
      <c r="G105" s="6"/>
    </row>
    <row r="106" spans="2:9" ht="14.25" customHeight="1" x14ac:dyDescent="0.25">
      <c r="B106" s="3"/>
      <c r="C106" s="5"/>
      <c r="D106" s="20"/>
      <c r="E106" s="16">
        <f>SUM(E101:E105)</f>
        <v>7656.4</v>
      </c>
      <c r="F106" s="78"/>
      <c r="G106" s="16">
        <f>E106*F106</f>
        <v>0</v>
      </c>
    </row>
    <row r="107" spans="2:9" s="47" customFormat="1" ht="14.25" customHeight="1" x14ac:dyDescent="0.25">
      <c r="B107" s="47" t="s">
        <v>30</v>
      </c>
      <c r="C107" s="4" t="s">
        <v>5</v>
      </c>
      <c r="D107" s="47" t="s">
        <v>128</v>
      </c>
      <c r="E107" s="6"/>
      <c r="F107" s="6"/>
      <c r="G107" s="6"/>
      <c r="I107" s="29"/>
    </row>
    <row r="108" spans="2:9" s="47" customFormat="1" ht="15.75" customHeight="1" x14ac:dyDescent="0.25">
      <c r="C108" s="4"/>
      <c r="D108" s="95" t="s">
        <v>129</v>
      </c>
      <c r="E108" s="6"/>
      <c r="F108" s="6"/>
      <c r="G108" s="6"/>
      <c r="I108" s="29"/>
    </row>
    <row r="109" spans="2:9" s="47" customFormat="1" ht="14.25" customHeight="1" x14ac:dyDescent="0.25">
      <c r="C109" s="4"/>
      <c r="D109" s="95"/>
      <c r="E109" s="6"/>
      <c r="F109" s="6"/>
      <c r="G109" s="6"/>
      <c r="I109" s="29"/>
    </row>
    <row r="110" spans="2:9" s="47" customFormat="1" ht="14.25" customHeight="1" x14ac:dyDescent="0.25">
      <c r="C110" s="4"/>
      <c r="D110" s="95"/>
      <c r="E110" s="6"/>
      <c r="F110" s="6"/>
      <c r="G110" s="6"/>
      <c r="I110" s="29"/>
    </row>
    <row r="111" spans="2:9" s="47" customFormat="1" ht="14.25" customHeight="1" x14ac:dyDescent="0.25">
      <c r="C111" s="4"/>
      <c r="D111" s="95"/>
      <c r="E111" s="6"/>
      <c r="F111" s="6"/>
      <c r="G111" s="6"/>
      <c r="I111" s="29"/>
    </row>
    <row r="112" spans="2:9" s="47" customFormat="1" ht="14.25" customHeight="1" x14ac:dyDescent="0.25">
      <c r="C112" s="4"/>
      <c r="D112" s="95"/>
      <c r="E112" s="6"/>
      <c r="F112" s="6"/>
      <c r="G112" s="6"/>
      <c r="I112" s="29"/>
    </row>
    <row r="113" spans="2:9" s="47" customFormat="1" ht="14.25" customHeight="1" x14ac:dyDescent="0.25">
      <c r="C113" s="4"/>
      <c r="D113" s="95"/>
      <c r="E113" s="6"/>
      <c r="F113" s="6"/>
      <c r="G113" s="6"/>
      <c r="I113" s="29"/>
    </row>
    <row r="114" spans="2:9" s="47" customFormat="1" ht="14.25" customHeight="1" x14ac:dyDescent="0.25">
      <c r="C114" s="4"/>
      <c r="D114" s="25"/>
      <c r="E114" s="6">
        <f>2*3.2</f>
        <v>6.4</v>
      </c>
      <c r="F114" s="6"/>
      <c r="G114" s="6"/>
      <c r="I114" s="29"/>
    </row>
    <row r="115" spans="2:9" s="47" customFormat="1" ht="14.25" customHeight="1" x14ac:dyDescent="0.25">
      <c r="B115" s="3"/>
      <c r="C115" s="5"/>
      <c r="D115" s="15"/>
      <c r="E115" s="16">
        <f>E114</f>
        <v>6.4</v>
      </c>
      <c r="F115" s="78"/>
      <c r="G115" s="16">
        <f>E115*F115</f>
        <v>0</v>
      </c>
      <c r="I115" s="29"/>
    </row>
    <row r="116" spans="2:9" s="47" customFormat="1" ht="14.25" customHeight="1" x14ac:dyDescent="0.25">
      <c r="B116" s="47" t="s">
        <v>130</v>
      </c>
      <c r="C116" s="4" t="s">
        <v>5</v>
      </c>
      <c r="D116" s="47" t="s">
        <v>131</v>
      </c>
      <c r="E116" s="6"/>
      <c r="F116" s="6"/>
      <c r="G116" s="6"/>
      <c r="I116" s="29"/>
    </row>
    <row r="117" spans="2:9" s="47" customFormat="1" ht="22.5" customHeight="1" x14ac:dyDescent="0.25">
      <c r="C117" s="4"/>
      <c r="D117" s="95" t="s">
        <v>132</v>
      </c>
      <c r="E117" s="6"/>
      <c r="F117" s="6"/>
      <c r="G117" s="6"/>
      <c r="I117" s="29"/>
    </row>
    <row r="118" spans="2:9" s="47" customFormat="1" ht="14.25" customHeight="1" x14ac:dyDescent="0.25">
      <c r="C118" s="4"/>
      <c r="D118" s="95"/>
      <c r="E118" s="6"/>
      <c r="F118" s="6"/>
      <c r="G118" s="6"/>
      <c r="I118" s="29"/>
    </row>
    <row r="119" spans="2:9" s="47" customFormat="1" ht="14.25" customHeight="1" x14ac:dyDescent="0.25">
      <c r="C119" s="4"/>
      <c r="D119" s="95"/>
      <c r="E119" s="6"/>
      <c r="F119" s="6"/>
      <c r="G119" s="6"/>
      <c r="I119" s="29"/>
    </row>
    <row r="120" spans="2:9" s="47" customFormat="1" ht="14.25" customHeight="1" x14ac:dyDescent="0.25">
      <c r="C120" s="4"/>
      <c r="D120" s="95"/>
      <c r="E120" s="6"/>
      <c r="F120" s="6"/>
      <c r="G120" s="6"/>
      <c r="I120" s="29"/>
    </row>
    <row r="121" spans="2:9" s="47" customFormat="1" ht="14.25" customHeight="1" x14ac:dyDescent="0.25">
      <c r="C121" s="4"/>
      <c r="D121" s="95"/>
      <c r="E121" s="6"/>
      <c r="F121" s="6"/>
      <c r="G121" s="6"/>
      <c r="I121" s="29"/>
    </row>
    <row r="122" spans="2:9" s="47" customFormat="1" ht="14.25" customHeight="1" x14ac:dyDescent="0.25">
      <c r="C122" s="4"/>
      <c r="D122" s="95"/>
      <c r="E122" s="6"/>
      <c r="F122" s="6"/>
      <c r="G122" s="6"/>
      <c r="I122" s="29"/>
    </row>
    <row r="123" spans="2:9" s="47" customFormat="1" ht="14.25" customHeight="1" x14ac:dyDescent="0.25">
      <c r="C123" s="4"/>
      <c r="D123" s="95"/>
      <c r="E123" s="6"/>
      <c r="F123" s="6"/>
      <c r="G123" s="6"/>
      <c r="I123" s="29"/>
    </row>
    <row r="124" spans="2:9" s="47" customFormat="1" ht="14.25" customHeight="1" x14ac:dyDescent="0.25">
      <c r="C124" s="4"/>
      <c r="D124" s="95"/>
      <c r="E124" s="6"/>
      <c r="F124" s="6"/>
      <c r="G124" s="6"/>
      <c r="I124" s="29"/>
    </row>
    <row r="125" spans="2:9" s="47" customFormat="1" ht="14.25" customHeight="1" x14ac:dyDescent="0.25">
      <c r="C125" s="4"/>
      <c r="D125" s="25"/>
      <c r="E125" s="6">
        <f>2*10.6</f>
        <v>21.2</v>
      </c>
      <c r="F125" s="6"/>
      <c r="G125" s="6"/>
      <c r="I125" s="29"/>
    </row>
    <row r="126" spans="2:9" s="47" customFormat="1" ht="14.25" customHeight="1" x14ac:dyDescent="0.25">
      <c r="B126" s="3"/>
      <c r="C126" s="5"/>
      <c r="D126" s="15"/>
      <c r="E126" s="16">
        <f>E125</f>
        <v>21.2</v>
      </c>
      <c r="F126" s="78"/>
      <c r="G126" s="16">
        <f>E126*F126</f>
        <v>0</v>
      </c>
      <c r="I126" s="29"/>
    </row>
    <row r="127" spans="2:9" x14ac:dyDescent="0.25">
      <c r="B127" s="47" t="s">
        <v>133</v>
      </c>
      <c r="C127" s="4" t="s">
        <v>17</v>
      </c>
      <c r="D127" s="29" t="s">
        <v>46</v>
      </c>
      <c r="E127" s="61"/>
      <c r="F127" s="61"/>
      <c r="G127" s="61"/>
    </row>
    <row r="128" spans="2:9" ht="15" customHeight="1" x14ac:dyDescent="0.25">
      <c r="D128" s="95" t="s">
        <v>150</v>
      </c>
      <c r="E128" s="61"/>
      <c r="F128" s="61"/>
      <c r="G128" s="61"/>
    </row>
    <row r="129" spans="2:9" x14ac:dyDescent="0.25">
      <c r="D129" s="95"/>
      <c r="E129" s="61"/>
      <c r="F129" s="61"/>
      <c r="G129" s="61"/>
    </row>
    <row r="130" spans="2:9" s="47" customFormat="1" x14ac:dyDescent="0.25">
      <c r="C130" s="4"/>
      <c r="D130" s="95"/>
      <c r="E130" s="61"/>
      <c r="F130" s="61"/>
      <c r="G130" s="61"/>
      <c r="I130" s="29"/>
    </row>
    <row r="131" spans="2:9" x14ac:dyDescent="0.25">
      <c r="D131" s="95"/>
      <c r="E131" s="61"/>
      <c r="F131" s="61"/>
      <c r="G131" s="61"/>
    </row>
    <row r="132" spans="2:9" x14ac:dyDescent="0.25">
      <c r="D132" s="27"/>
      <c r="E132" s="61">
        <v>2</v>
      </c>
      <c r="F132" s="61"/>
      <c r="G132" s="61"/>
    </row>
    <row r="133" spans="2:9" x14ac:dyDescent="0.25">
      <c r="B133" s="3"/>
      <c r="C133" s="5"/>
      <c r="D133" s="62"/>
      <c r="E133" s="63">
        <f>+E132</f>
        <v>2</v>
      </c>
      <c r="F133" s="79"/>
      <c r="G133" s="63">
        <f>E133*F133</f>
        <v>0</v>
      </c>
    </row>
    <row r="134" spans="2:9" ht="18.75" x14ac:dyDescent="0.3">
      <c r="B134" s="3"/>
      <c r="C134" s="5"/>
      <c r="D134" s="70" t="s">
        <v>10</v>
      </c>
      <c r="E134" s="71"/>
      <c r="F134" s="71"/>
      <c r="G134" s="72">
        <f>+G133+G126+G115+G106</f>
        <v>0</v>
      </c>
    </row>
    <row r="135" spans="2:9" x14ac:dyDescent="0.25">
      <c r="D135" s="1" t="s">
        <v>48</v>
      </c>
      <c r="E135" s="6"/>
      <c r="F135" s="6"/>
      <c r="G135" s="6"/>
    </row>
    <row r="136" spans="2:9" x14ac:dyDescent="0.25">
      <c r="B136" t="s">
        <v>31</v>
      </c>
      <c r="C136" s="4" t="s">
        <v>17</v>
      </c>
      <c r="D136" t="s">
        <v>49</v>
      </c>
      <c r="E136" s="6"/>
      <c r="F136" s="6"/>
      <c r="G136" s="6"/>
    </row>
    <row r="137" spans="2:9" ht="15" customHeight="1" x14ac:dyDescent="0.25">
      <c r="D137" s="95" t="s">
        <v>134</v>
      </c>
      <c r="E137" s="6"/>
      <c r="F137" s="6"/>
      <c r="G137" s="6"/>
    </row>
    <row r="138" spans="2:9" x14ac:dyDescent="0.25">
      <c r="D138" s="95"/>
      <c r="E138" s="6"/>
      <c r="F138" s="6"/>
      <c r="G138" s="6"/>
    </row>
    <row r="139" spans="2:9" x14ac:dyDescent="0.25">
      <c r="D139" s="95"/>
      <c r="E139" s="6"/>
      <c r="F139" s="6"/>
      <c r="G139" s="6"/>
    </row>
    <row r="140" spans="2:9" x14ac:dyDescent="0.25">
      <c r="D140" s="95"/>
      <c r="E140" s="6"/>
      <c r="F140" s="6"/>
      <c r="G140" s="6"/>
    </row>
    <row r="141" spans="2:9" x14ac:dyDescent="0.25">
      <c r="D141" s="95"/>
      <c r="E141" s="6"/>
      <c r="F141" s="6"/>
      <c r="G141" s="6"/>
    </row>
    <row r="142" spans="2:9" x14ac:dyDescent="0.25">
      <c r="D142" s="27" t="s">
        <v>41</v>
      </c>
      <c r="E142" s="6">
        <v>1</v>
      </c>
      <c r="F142" s="6"/>
      <c r="G142" s="6"/>
    </row>
    <row r="143" spans="2:9" x14ac:dyDescent="0.25">
      <c r="D143" s="27" t="s">
        <v>42</v>
      </c>
      <c r="E143" s="6">
        <v>1</v>
      </c>
      <c r="F143" s="6"/>
      <c r="G143" s="6"/>
    </row>
    <row r="144" spans="2:9" x14ac:dyDescent="0.25">
      <c r="B144" s="3"/>
      <c r="C144" s="5"/>
      <c r="D144" s="28"/>
      <c r="E144" s="16">
        <f>E142+E143</f>
        <v>2</v>
      </c>
      <c r="F144" s="78"/>
      <c r="G144" s="16">
        <f>E144*F144</f>
        <v>0</v>
      </c>
      <c r="I144" s="48"/>
    </row>
    <row r="145" spans="2:9" x14ac:dyDescent="0.25">
      <c r="B145" s="7"/>
      <c r="C145" s="8"/>
      <c r="D145" s="11" t="s">
        <v>9</v>
      </c>
      <c r="E145" s="44"/>
      <c r="F145" s="44"/>
      <c r="G145" s="45">
        <f>G144</f>
        <v>0</v>
      </c>
    </row>
    <row r="146" spans="2:9" x14ac:dyDescent="0.25">
      <c r="D146" s="1" t="s">
        <v>50</v>
      </c>
      <c r="E146" s="6"/>
      <c r="F146" s="6"/>
      <c r="G146" s="6"/>
    </row>
    <row r="147" spans="2:9" x14ac:dyDescent="0.25">
      <c r="B147" t="s">
        <v>32</v>
      </c>
      <c r="C147" s="4" t="s">
        <v>5</v>
      </c>
      <c r="D147" t="s">
        <v>51</v>
      </c>
      <c r="E147" s="6"/>
      <c r="F147" s="6"/>
      <c r="G147" s="6"/>
    </row>
    <row r="148" spans="2:9" ht="21" customHeight="1" x14ac:dyDescent="0.25">
      <c r="D148" s="93" t="s">
        <v>135</v>
      </c>
      <c r="E148" s="6"/>
      <c r="F148" s="6"/>
      <c r="G148" s="6"/>
    </row>
    <row r="149" spans="2:9" x14ac:dyDescent="0.25">
      <c r="D149" s="93"/>
      <c r="E149" s="6"/>
      <c r="F149" s="6"/>
      <c r="G149" s="6"/>
    </row>
    <row r="150" spans="2:9" ht="25.5" customHeight="1" x14ac:dyDescent="0.25">
      <c r="D150" s="93"/>
      <c r="E150" s="6"/>
      <c r="F150" s="6"/>
      <c r="G150" s="6"/>
    </row>
    <row r="151" spans="2:9" x14ac:dyDescent="0.25">
      <c r="D151" s="21" t="s">
        <v>41</v>
      </c>
      <c r="E151" s="6"/>
      <c r="F151" s="6"/>
      <c r="G151" s="6"/>
    </row>
    <row r="152" spans="2:9" x14ac:dyDescent="0.25">
      <c r="D152" s="27" t="s">
        <v>52</v>
      </c>
      <c r="E152" s="6">
        <f>16.56+16.3+7.79+7+8.1+7.51+2</f>
        <v>65.259999999999991</v>
      </c>
      <c r="F152" s="6"/>
      <c r="G152" s="6"/>
    </row>
    <row r="153" spans="2:9" x14ac:dyDescent="0.25">
      <c r="D153" s="27" t="s">
        <v>53</v>
      </c>
      <c r="E153" s="6">
        <f>5.41+4.49+4.5+4.39+4.39+2</f>
        <v>25.18</v>
      </c>
      <c r="F153" s="6"/>
      <c r="G153" s="6"/>
    </row>
    <row r="154" spans="2:9" x14ac:dyDescent="0.25">
      <c r="D154" s="21" t="s">
        <v>42</v>
      </c>
      <c r="E154" s="6"/>
      <c r="F154" s="6"/>
      <c r="G154" s="6"/>
    </row>
    <row r="155" spans="2:9" x14ac:dyDescent="0.25">
      <c r="D155" s="27" t="s">
        <v>52</v>
      </c>
      <c r="E155" s="6">
        <f>E152*0.97</f>
        <v>63.302199999999992</v>
      </c>
      <c r="F155" s="6"/>
      <c r="G155" s="6"/>
    </row>
    <row r="156" spans="2:9" x14ac:dyDescent="0.25">
      <c r="D156" s="27" t="s">
        <v>53</v>
      </c>
      <c r="E156" s="6">
        <f>E153*0.97</f>
        <v>24.424599999999998</v>
      </c>
      <c r="F156" s="6"/>
      <c r="G156" s="6"/>
    </row>
    <row r="157" spans="2:9" x14ac:dyDescent="0.25">
      <c r="E157" s="16">
        <f>E152+E153+E155+E156</f>
        <v>178.16679999999999</v>
      </c>
      <c r="F157" s="78"/>
      <c r="G157" s="16">
        <f>E157*F157</f>
        <v>0</v>
      </c>
    </row>
    <row r="158" spans="2:9" ht="18.75" x14ac:dyDescent="0.3">
      <c r="B158" s="7"/>
      <c r="C158" s="8"/>
      <c r="D158" s="73" t="s">
        <v>11</v>
      </c>
      <c r="E158" s="74"/>
      <c r="F158" s="74"/>
      <c r="G158" s="75">
        <f>G157</f>
        <v>0</v>
      </c>
    </row>
    <row r="159" spans="2:9" x14ac:dyDescent="0.25">
      <c r="D159" s="1" t="s">
        <v>92</v>
      </c>
      <c r="E159" s="6"/>
      <c r="F159" s="6"/>
      <c r="G159" s="6"/>
      <c r="I159" s="39"/>
    </row>
    <row r="160" spans="2:9" x14ac:dyDescent="0.25">
      <c r="B160" t="s">
        <v>33</v>
      </c>
      <c r="C160" s="4" t="s">
        <v>18</v>
      </c>
      <c r="D160" s="24" t="s">
        <v>79</v>
      </c>
      <c r="E160" s="6"/>
      <c r="F160" s="6"/>
      <c r="G160" s="6"/>
      <c r="I160" s="31"/>
    </row>
    <row r="161" spans="2:9" ht="15" customHeight="1" x14ac:dyDescent="0.25">
      <c r="D161" s="93" t="s">
        <v>87</v>
      </c>
      <c r="E161" s="6"/>
      <c r="F161" s="6"/>
      <c r="G161" s="6"/>
    </row>
    <row r="162" spans="2:9" ht="15" customHeight="1" x14ac:dyDescent="0.25">
      <c r="D162" s="93"/>
      <c r="E162" s="6"/>
      <c r="F162" s="6"/>
      <c r="G162" s="6"/>
    </row>
    <row r="163" spans="2:9" ht="15" customHeight="1" x14ac:dyDescent="0.25">
      <c r="D163" s="93"/>
      <c r="E163" s="6"/>
      <c r="F163" s="6"/>
      <c r="G163" s="6"/>
    </row>
    <row r="164" spans="2:9" x14ac:dyDescent="0.25">
      <c r="D164" s="25" t="s">
        <v>93</v>
      </c>
      <c r="E164" s="6">
        <f>71.7+7.4+7.5</f>
        <v>86.600000000000009</v>
      </c>
      <c r="F164" s="6"/>
      <c r="G164" s="6"/>
    </row>
    <row r="165" spans="2:9" x14ac:dyDescent="0.25">
      <c r="B165" s="3"/>
      <c r="C165" s="5"/>
      <c r="D165" s="42"/>
      <c r="E165" s="16">
        <f>E164</f>
        <v>86.600000000000009</v>
      </c>
      <c r="F165" s="78"/>
      <c r="G165" s="16">
        <f>E165*F165</f>
        <v>0</v>
      </c>
    </row>
    <row r="166" spans="2:9" x14ac:dyDescent="0.25">
      <c r="B166" t="s">
        <v>73</v>
      </c>
      <c r="C166" s="4" t="s">
        <v>18</v>
      </c>
      <c r="D166" s="24" t="s">
        <v>82</v>
      </c>
      <c r="E166" s="6"/>
      <c r="F166" s="6"/>
      <c r="G166" s="6"/>
      <c r="I166" s="39"/>
    </row>
    <row r="167" spans="2:9" ht="15" customHeight="1" x14ac:dyDescent="0.25">
      <c r="D167" s="95" t="s">
        <v>94</v>
      </c>
      <c r="E167" s="6"/>
      <c r="F167" s="6"/>
      <c r="G167" s="6"/>
    </row>
    <row r="168" spans="2:9" x14ac:dyDescent="0.25">
      <c r="D168" s="95"/>
      <c r="E168" s="6"/>
      <c r="F168" s="6"/>
      <c r="G168" s="6"/>
    </row>
    <row r="169" spans="2:9" x14ac:dyDescent="0.25">
      <c r="D169" s="95"/>
      <c r="E169" s="43"/>
      <c r="F169" s="6"/>
      <c r="G169" s="6"/>
    </row>
    <row r="170" spans="2:9" x14ac:dyDescent="0.25">
      <c r="D170" s="95"/>
      <c r="E170" s="43"/>
      <c r="F170" s="6"/>
      <c r="G170" s="6"/>
    </row>
    <row r="171" spans="2:9" x14ac:dyDescent="0.25">
      <c r="D171" s="95"/>
      <c r="E171" s="43"/>
      <c r="F171" s="6"/>
      <c r="G171" s="6"/>
    </row>
    <row r="172" spans="2:9" x14ac:dyDescent="0.25">
      <c r="D172" s="27" t="s">
        <v>88</v>
      </c>
      <c r="E172" s="43">
        <f>E164</f>
        <v>86.600000000000009</v>
      </c>
      <c r="F172" s="6"/>
      <c r="G172" s="6"/>
    </row>
    <row r="173" spans="2:9" x14ac:dyDescent="0.25">
      <c r="B173" s="3"/>
      <c r="C173" s="5"/>
      <c r="D173" s="40"/>
      <c r="E173" s="16">
        <f>E172</f>
        <v>86.600000000000009</v>
      </c>
      <c r="F173" s="78"/>
      <c r="G173" s="16">
        <f>E173*F173</f>
        <v>0</v>
      </c>
    </row>
    <row r="174" spans="2:9" x14ac:dyDescent="0.25">
      <c r="B174" t="s">
        <v>74</v>
      </c>
      <c r="C174" s="4" t="s">
        <v>18</v>
      </c>
      <c r="D174" s="24" t="s">
        <v>80</v>
      </c>
      <c r="E174" s="46"/>
      <c r="F174" s="46"/>
      <c r="G174" s="46"/>
    </row>
    <row r="175" spans="2:9" ht="15" customHeight="1" x14ac:dyDescent="0.25">
      <c r="D175" s="95" t="s">
        <v>151</v>
      </c>
      <c r="E175" s="6"/>
      <c r="F175" s="6"/>
      <c r="G175" s="6"/>
    </row>
    <row r="176" spans="2:9" x14ac:dyDescent="0.25">
      <c r="D176" s="95"/>
      <c r="E176" s="6"/>
      <c r="F176" s="6"/>
      <c r="G176" s="6"/>
    </row>
    <row r="177" spans="2:9" x14ac:dyDescent="0.25">
      <c r="D177" s="95"/>
      <c r="E177" s="6"/>
      <c r="F177" s="6"/>
      <c r="G177" s="6"/>
    </row>
    <row r="178" spans="2:9" x14ac:dyDescent="0.25">
      <c r="D178" s="95"/>
      <c r="E178" s="6"/>
      <c r="F178" s="6"/>
      <c r="G178" s="6"/>
    </row>
    <row r="179" spans="2:9" x14ac:dyDescent="0.25">
      <c r="D179" s="95"/>
      <c r="E179" s="6"/>
      <c r="F179" s="6"/>
      <c r="G179" s="6"/>
    </row>
    <row r="180" spans="2:9" x14ac:dyDescent="0.25">
      <c r="D180" s="95"/>
      <c r="E180" s="6"/>
      <c r="F180" s="6"/>
      <c r="G180" s="6"/>
    </row>
    <row r="181" spans="2:9" x14ac:dyDescent="0.25">
      <c r="D181" s="27"/>
      <c r="E181" s="6">
        <f>3.3+6.9</f>
        <v>10.199999999999999</v>
      </c>
      <c r="F181" s="6"/>
      <c r="G181" s="6"/>
    </row>
    <row r="182" spans="2:9" x14ac:dyDescent="0.25">
      <c r="B182" s="3"/>
      <c r="C182" s="5"/>
      <c r="D182" s="20"/>
      <c r="E182" s="16">
        <f>E181</f>
        <v>10.199999999999999</v>
      </c>
      <c r="F182" s="78"/>
      <c r="G182" s="16">
        <f>E182*F182</f>
        <v>0</v>
      </c>
    </row>
    <row r="183" spans="2:9" x14ac:dyDescent="0.25">
      <c r="B183" s="35" t="s">
        <v>81</v>
      </c>
      <c r="C183" s="36" t="s">
        <v>17</v>
      </c>
      <c r="D183" s="37" t="s">
        <v>75</v>
      </c>
      <c r="E183" s="46"/>
      <c r="F183" s="46"/>
      <c r="G183" s="46"/>
    </row>
    <row r="184" spans="2:9" ht="15" customHeight="1" x14ac:dyDescent="0.25">
      <c r="D184" s="95" t="s">
        <v>95</v>
      </c>
      <c r="E184" s="6"/>
      <c r="F184" s="6"/>
      <c r="G184" s="6"/>
    </row>
    <row r="185" spans="2:9" x14ac:dyDescent="0.25">
      <c r="D185" s="95"/>
      <c r="E185" s="6"/>
      <c r="F185" s="6"/>
      <c r="G185" s="6"/>
    </row>
    <row r="186" spans="2:9" x14ac:dyDescent="0.25">
      <c r="D186" s="95"/>
      <c r="E186" s="6"/>
      <c r="F186" s="6"/>
      <c r="G186" s="6"/>
    </row>
    <row r="187" spans="2:9" x14ac:dyDescent="0.25">
      <c r="D187" s="27"/>
      <c r="E187" s="6">
        <v>1</v>
      </c>
      <c r="F187" s="6"/>
      <c r="G187" s="6"/>
    </row>
    <row r="188" spans="2:9" x14ac:dyDescent="0.25">
      <c r="D188" s="20"/>
      <c r="E188" s="16">
        <f>E187</f>
        <v>1</v>
      </c>
      <c r="F188" s="78"/>
      <c r="G188" s="16">
        <f>E188*F188</f>
        <v>0</v>
      </c>
    </row>
    <row r="189" spans="2:9" ht="18.75" x14ac:dyDescent="0.3">
      <c r="B189" s="7"/>
      <c r="C189" s="8"/>
      <c r="D189" s="73" t="s">
        <v>12</v>
      </c>
      <c r="E189" s="74"/>
      <c r="F189" s="74"/>
      <c r="G189" s="75">
        <f>G165+G173+G182+G188</f>
        <v>0</v>
      </c>
    </row>
    <row r="190" spans="2:9" x14ac:dyDescent="0.25">
      <c r="D190" s="1" t="s">
        <v>54</v>
      </c>
      <c r="E190" s="6"/>
      <c r="F190" s="6"/>
      <c r="G190" s="6"/>
    </row>
    <row r="191" spans="2:9" s="47" customFormat="1" x14ac:dyDescent="0.25">
      <c r="B191" s="47" t="s">
        <v>34</v>
      </c>
      <c r="C191" s="4" t="s">
        <v>5</v>
      </c>
      <c r="D191" s="47" t="s">
        <v>145</v>
      </c>
      <c r="E191" s="6"/>
      <c r="F191" s="6"/>
      <c r="G191" s="6"/>
      <c r="I191" s="29"/>
    </row>
    <row r="192" spans="2:9" s="47" customFormat="1" x14ac:dyDescent="0.25">
      <c r="C192" s="4"/>
      <c r="D192" s="93" t="s">
        <v>149</v>
      </c>
      <c r="E192" s="6"/>
      <c r="F192" s="6"/>
      <c r="G192" s="6"/>
      <c r="I192" s="29"/>
    </row>
    <row r="193" spans="2:9" s="47" customFormat="1" x14ac:dyDescent="0.25">
      <c r="C193" s="4"/>
      <c r="D193" s="93"/>
      <c r="E193" s="6"/>
      <c r="F193" s="6"/>
      <c r="G193" s="6"/>
      <c r="I193" s="29"/>
    </row>
    <row r="194" spans="2:9" s="47" customFormat="1" x14ac:dyDescent="0.25">
      <c r="C194" s="4"/>
      <c r="D194" s="93"/>
      <c r="E194" s="6"/>
      <c r="F194" s="6"/>
      <c r="G194" s="6"/>
      <c r="I194" s="29"/>
    </row>
    <row r="195" spans="2:9" s="47" customFormat="1" x14ac:dyDescent="0.25">
      <c r="C195" s="4"/>
      <c r="D195" s="93"/>
      <c r="E195" s="6"/>
      <c r="F195" s="6"/>
      <c r="G195" s="6"/>
      <c r="I195" s="29"/>
    </row>
    <row r="196" spans="2:9" s="47" customFormat="1" x14ac:dyDescent="0.25">
      <c r="C196" s="4"/>
      <c r="D196" s="93"/>
      <c r="E196" s="6"/>
      <c r="F196" s="6"/>
      <c r="G196" s="6"/>
      <c r="I196" s="29"/>
    </row>
    <row r="197" spans="2:9" s="47" customFormat="1" x14ac:dyDescent="0.25">
      <c r="C197" s="4"/>
      <c r="D197" s="93"/>
      <c r="E197" s="6"/>
      <c r="F197" s="6"/>
      <c r="G197" s="6"/>
      <c r="I197" s="29"/>
    </row>
    <row r="198" spans="2:9" s="47" customFormat="1" x14ac:dyDescent="0.25">
      <c r="C198" s="4"/>
      <c r="D198" s="27" t="s">
        <v>56</v>
      </c>
      <c r="E198" s="43">
        <f>900-150</f>
        <v>750</v>
      </c>
      <c r="F198" s="6"/>
      <c r="G198" s="6"/>
      <c r="I198" s="29"/>
    </row>
    <row r="199" spans="2:9" s="47" customFormat="1" x14ac:dyDescent="0.25">
      <c r="B199" s="3"/>
      <c r="C199" s="5"/>
      <c r="D199" s="3"/>
      <c r="E199" s="16">
        <f>E198</f>
        <v>750</v>
      </c>
      <c r="F199" s="78"/>
      <c r="G199" s="16">
        <f>E199*F199</f>
        <v>0</v>
      </c>
      <c r="I199" s="29"/>
    </row>
    <row r="200" spans="2:9" s="47" customFormat="1" x14ac:dyDescent="0.25">
      <c r="C200" s="4"/>
      <c r="D200" s="1"/>
      <c r="E200" s="6"/>
      <c r="F200" s="6"/>
      <c r="G200" s="6"/>
      <c r="I200" s="29"/>
    </row>
    <row r="201" spans="2:9" x14ac:dyDescent="0.25">
      <c r="B201" s="47" t="s">
        <v>136</v>
      </c>
      <c r="C201" s="4" t="s">
        <v>5</v>
      </c>
      <c r="D201" t="s">
        <v>55</v>
      </c>
      <c r="E201" s="6"/>
      <c r="F201" s="6"/>
      <c r="G201" s="6"/>
    </row>
    <row r="202" spans="2:9" ht="15" customHeight="1" x14ac:dyDescent="0.25">
      <c r="D202" s="93" t="s">
        <v>113</v>
      </c>
      <c r="E202" s="6"/>
      <c r="F202" s="6"/>
      <c r="G202" s="6"/>
    </row>
    <row r="203" spans="2:9" x14ac:dyDescent="0.25">
      <c r="D203" s="93"/>
      <c r="E203" s="6"/>
      <c r="F203" s="6"/>
      <c r="G203" s="6"/>
    </row>
    <row r="204" spans="2:9" x14ac:dyDescent="0.25">
      <c r="D204" s="93"/>
      <c r="E204" s="6"/>
      <c r="F204" s="6"/>
      <c r="G204" s="6"/>
    </row>
    <row r="205" spans="2:9" x14ac:dyDescent="0.25">
      <c r="D205" s="93"/>
      <c r="E205" s="6"/>
      <c r="F205" s="6"/>
      <c r="G205" s="6"/>
    </row>
    <row r="206" spans="2:9" x14ac:dyDescent="0.25">
      <c r="D206" s="27" t="s">
        <v>137</v>
      </c>
      <c r="E206" s="43">
        <v>150</v>
      </c>
      <c r="F206" s="6"/>
      <c r="G206" s="6"/>
    </row>
    <row r="207" spans="2:9" x14ac:dyDescent="0.25">
      <c r="B207" s="3"/>
      <c r="C207" s="5"/>
      <c r="D207" s="3"/>
      <c r="E207" s="16">
        <v>225</v>
      </c>
      <c r="F207" s="78"/>
      <c r="G207" s="16">
        <f>E207*F207</f>
        <v>0</v>
      </c>
    </row>
    <row r="208" spans="2:9" ht="18.75" x14ac:dyDescent="0.3">
      <c r="B208" s="7"/>
      <c r="C208" s="8"/>
      <c r="D208" s="73" t="s">
        <v>13</v>
      </c>
      <c r="E208" s="74"/>
      <c r="F208" s="74"/>
      <c r="G208" s="75">
        <f>+G207+G199</f>
        <v>0</v>
      </c>
    </row>
    <row r="209" spans="2:9" x14ac:dyDescent="0.25">
      <c r="D209" s="1" t="s">
        <v>138</v>
      </c>
      <c r="E209" s="6"/>
      <c r="F209" s="6"/>
      <c r="G209" s="6"/>
      <c r="I209" s="32"/>
    </row>
    <row r="210" spans="2:9" x14ac:dyDescent="0.25">
      <c r="B210" s="29" t="s">
        <v>35</v>
      </c>
      <c r="C210" s="50" t="s">
        <v>140</v>
      </c>
      <c r="D210" s="29" t="s">
        <v>152</v>
      </c>
      <c r="E210" s="32"/>
      <c r="F210" s="49"/>
      <c r="G210" s="49"/>
      <c r="I210" s="32"/>
    </row>
    <row r="211" spans="2:9" s="47" customFormat="1" ht="93" customHeight="1" x14ac:dyDescent="0.25">
      <c r="B211" s="29"/>
      <c r="C211" s="50"/>
      <c r="D211" s="60" t="s">
        <v>153</v>
      </c>
      <c r="E211" s="32"/>
      <c r="F211" s="49"/>
      <c r="G211" s="49"/>
      <c r="I211" s="32"/>
    </row>
    <row r="212" spans="2:9" x14ac:dyDescent="0.25">
      <c r="B212" s="29"/>
      <c r="C212" s="50"/>
      <c r="D212" s="32"/>
      <c r="E212" s="51">
        <v>5</v>
      </c>
      <c r="F212" s="32"/>
      <c r="G212" s="32"/>
      <c r="I212" s="32"/>
    </row>
    <row r="213" spans="2:9" x14ac:dyDescent="0.25">
      <c r="B213" s="64"/>
      <c r="C213" s="65"/>
      <c r="D213" s="66"/>
      <c r="E213" s="52">
        <f>+E212</f>
        <v>5</v>
      </c>
      <c r="F213" s="80"/>
      <c r="G213" s="52">
        <f>E213*F213</f>
        <v>0</v>
      </c>
      <c r="I213" s="32"/>
    </row>
    <row r="214" spans="2:9" s="47" customFormat="1" x14ac:dyDescent="0.25">
      <c r="B214" s="29" t="s">
        <v>72</v>
      </c>
      <c r="C214" s="50" t="s">
        <v>140</v>
      </c>
      <c r="D214" s="67" t="s">
        <v>154</v>
      </c>
      <c r="E214" s="58"/>
      <c r="F214" s="58"/>
      <c r="G214" s="58"/>
      <c r="I214" s="32"/>
    </row>
    <row r="215" spans="2:9" s="47" customFormat="1" ht="145.5" customHeight="1" x14ac:dyDescent="0.25">
      <c r="B215" s="29"/>
      <c r="C215" s="50"/>
      <c r="D215" s="60" t="s">
        <v>172</v>
      </c>
      <c r="E215" s="32"/>
      <c r="F215" s="49"/>
      <c r="G215" s="49"/>
      <c r="I215" s="32"/>
    </row>
    <row r="216" spans="2:9" s="47" customFormat="1" x14ac:dyDescent="0.25">
      <c r="B216" s="29"/>
      <c r="C216" s="50"/>
      <c r="D216" s="32"/>
      <c r="E216" s="51">
        <v>5</v>
      </c>
      <c r="F216" s="32"/>
      <c r="G216" s="32"/>
      <c r="I216" s="32"/>
    </row>
    <row r="217" spans="2:9" s="47" customFormat="1" x14ac:dyDescent="0.25">
      <c r="B217" s="64"/>
      <c r="C217" s="65"/>
      <c r="D217" s="66"/>
      <c r="E217" s="52">
        <f>+E216</f>
        <v>5</v>
      </c>
      <c r="F217" s="80"/>
      <c r="G217" s="52">
        <f>E217*F217</f>
        <v>0</v>
      </c>
      <c r="I217" s="32"/>
    </row>
    <row r="218" spans="2:9" s="47" customFormat="1" ht="15.75" x14ac:dyDescent="0.25">
      <c r="B218" s="29" t="s">
        <v>83</v>
      </c>
      <c r="C218" s="50" t="s">
        <v>140</v>
      </c>
      <c r="D218" s="68" t="s">
        <v>163</v>
      </c>
      <c r="E218" s="58"/>
      <c r="F218" s="58"/>
      <c r="G218" s="58"/>
      <c r="I218" s="32"/>
    </row>
    <row r="219" spans="2:9" s="47" customFormat="1" ht="45" x14ac:dyDescent="0.25">
      <c r="B219" s="29"/>
      <c r="C219" s="50"/>
      <c r="D219" s="60" t="s">
        <v>173</v>
      </c>
      <c r="E219" s="32"/>
      <c r="F219" s="49"/>
      <c r="G219" s="49"/>
      <c r="I219" s="32"/>
    </row>
    <row r="220" spans="2:9" s="47" customFormat="1" x14ac:dyDescent="0.25">
      <c r="B220" s="29"/>
      <c r="C220" s="50"/>
      <c r="D220" s="32"/>
      <c r="E220" s="51">
        <v>5</v>
      </c>
      <c r="F220" s="32"/>
      <c r="G220" s="32"/>
      <c r="I220" s="32"/>
    </row>
    <row r="221" spans="2:9" s="47" customFormat="1" x14ac:dyDescent="0.25">
      <c r="B221" s="64"/>
      <c r="C221" s="65"/>
      <c r="D221" s="66"/>
      <c r="E221" s="52">
        <f>+E220</f>
        <v>5</v>
      </c>
      <c r="F221" s="80"/>
      <c r="G221" s="52">
        <f>E221*F221</f>
        <v>0</v>
      </c>
      <c r="I221" s="32"/>
    </row>
    <row r="222" spans="2:9" s="47" customFormat="1" x14ac:dyDescent="0.25">
      <c r="B222" s="29" t="s">
        <v>155</v>
      </c>
      <c r="C222" s="50" t="s">
        <v>140</v>
      </c>
      <c r="D222" s="67" t="s">
        <v>164</v>
      </c>
      <c r="E222" s="58"/>
      <c r="F222" s="58"/>
      <c r="G222" s="58"/>
      <c r="I222" s="32"/>
    </row>
    <row r="223" spans="2:9" s="47" customFormat="1" ht="75" x14ac:dyDescent="0.25">
      <c r="B223" s="29"/>
      <c r="C223" s="50"/>
      <c r="D223" s="60" t="s">
        <v>174</v>
      </c>
      <c r="E223" s="32"/>
      <c r="F223" s="49"/>
      <c r="G223" s="49"/>
      <c r="I223" s="32"/>
    </row>
    <row r="224" spans="2:9" s="47" customFormat="1" x14ac:dyDescent="0.25">
      <c r="B224" s="29"/>
      <c r="C224" s="50"/>
      <c r="D224" s="32"/>
      <c r="E224" s="51">
        <v>5</v>
      </c>
      <c r="F224" s="32"/>
      <c r="G224" s="32"/>
      <c r="I224" s="32"/>
    </row>
    <row r="225" spans="2:9" s="47" customFormat="1" x14ac:dyDescent="0.25">
      <c r="B225" s="64"/>
      <c r="C225" s="65"/>
      <c r="D225" s="66"/>
      <c r="E225" s="52">
        <f>+E224</f>
        <v>5</v>
      </c>
      <c r="F225" s="80"/>
      <c r="G225" s="52">
        <f>E225*F225</f>
        <v>0</v>
      </c>
      <c r="I225" s="32"/>
    </row>
    <row r="226" spans="2:9" s="47" customFormat="1" x14ac:dyDescent="0.25">
      <c r="B226" s="29" t="s">
        <v>156</v>
      </c>
      <c r="C226" s="50" t="s">
        <v>140</v>
      </c>
      <c r="D226" s="67" t="s">
        <v>165</v>
      </c>
      <c r="E226" s="58"/>
      <c r="F226" s="58"/>
      <c r="G226" s="58"/>
      <c r="I226" s="32"/>
    </row>
    <row r="227" spans="2:9" s="47" customFormat="1" ht="30" x14ac:dyDescent="0.25">
      <c r="B227" s="29"/>
      <c r="C227" s="50"/>
      <c r="D227" s="60" t="s">
        <v>175</v>
      </c>
      <c r="E227" s="32"/>
      <c r="F227" s="49"/>
      <c r="G227" s="49"/>
      <c r="I227" s="32"/>
    </row>
    <row r="228" spans="2:9" s="47" customFormat="1" x14ac:dyDescent="0.25">
      <c r="B228" s="29"/>
      <c r="C228" s="50"/>
      <c r="D228" s="32"/>
      <c r="E228" s="51">
        <v>5</v>
      </c>
      <c r="F228" s="32"/>
      <c r="G228" s="32"/>
      <c r="I228" s="32"/>
    </row>
    <row r="229" spans="2:9" s="47" customFormat="1" x14ac:dyDescent="0.25">
      <c r="B229" s="64"/>
      <c r="C229" s="65"/>
      <c r="D229" s="66"/>
      <c r="E229" s="52">
        <f>+E228</f>
        <v>5</v>
      </c>
      <c r="F229" s="80"/>
      <c r="G229" s="52">
        <f>E229*F229</f>
        <v>0</v>
      </c>
      <c r="I229" s="32"/>
    </row>
    <row r="230" spans="2:9" s="47" customFormat="1" x14ac:dyDescent="0.25">
      <c r="B230" s="29" t="s">
        <v>157</v>
      </c>
      <c r="C230" s="50" t="s">
        <v>140</v>
      </c>
      <c r="D230" s="67" t="s">
        <v>166</v>
      </c>
      <c r="E230" s="58"/>
      <c r="F230" s="58"/>
      <c r="G230" s="58"/>
      <c r="I230" s="32"/>
    </row>
    <row r="231" spans="2:9" s="47" customFormat="1" ht="45" x14ac:dyDescent="0.25">
      <c r="B231" s="29"/>
      <c r="C231" s="50"/>
      <c r="D231" s="60" t="s">
        <v>176</v>
      </c>
      <c r="E231" s="32"/>
      <c r="F231" s="49"/>
      <c r="G231" s="49"/>
      <c r="I231" s="32"/>
    </row>
    <row r="232" spans="2:9" s="47" customFormat="1" x14ac:dyDescent="0.25">
      <c r="B232" s="29"/>
      <c r="C232" s="50"/>
      <c r="D232" s="32"/>
      <c r="E232" s="51">
        <v>5</v>
      </c>
      <c r="F232" s="32"/>
      <c r="G232" s="32"/>
      <c r="I232" s="32"/>
    </row>
    <row r="233" spans="2:9" s="47" customFormat="1" x14ac:dyDescent="0.25">
      <c r="B233" s="64"/>
      <c r="C233" s="65"/>
      <c r="D233" s="66"/>
      <c r="E233" s="52">
        <f>+E232</f>
        <v>5</v>
      </c>
      <c r="F233" s="80"/>
      <c r="G233" s="52">
        <f>E233*F233</f>
        <v>0</v>
      </c>
      <c r="I233" s="32"/>
    </row>
    <row r="234" spans="2:9" s="47" customFormat="1" x14ac:dyDescent="0.25">
      <c r="B234" s="29" t="s">
        <v>158</v>
      </c>
      <c r="C234" s="50" t="s">
        <v>18</v>
      </c>
      <c r="D234" s="67" t="s">
        <v>167</v>
      </c>
      <c r="E234" s="58"/>
      <c r="F234" s="58"/>
      <c r="G234" s="58"/>
      <c r="I234" s="32"/>
    </row>
    <row r="235" spans="2:9" s="47" customFormat="1" ht="45" x14ac:dyDescent="0.25">
      <c r="B235" s="29"/>
      <c r="C235" s="50"/>
      <c r="D235" s="60" t="s">
        <v>177</v>
      </c>
      <c r="E235" s="32"/>
      <c r="F235" s="49"/>
      <c r="G235" s="49"/>
      <c r="I235" s="32"/>
    </row>
    <row r="236" spans="2:9" s="47" customFormat="1" x14ac:dyDescent="0.25">
      <c r="B236" s="29"/>
      <c r="C236" s="50"/>
      <c r="D236" s="32"/>
      <c r="E236" s="51">
        <v>450</v>
      </c>
      <c r="F236" s="32"/>
      <c r="G236" s="32"/>
      <c r="I236" s="32"/>
    </row>
    <row r="237" spans="2:9" s="47" customFormat="1" x14ac:dyDescent="0.25">
      <c r="B237" s="64"/>
      <c r="C237" s="65"/>
      <c r="D237" s="66"/>
      <c r="E237" s="52">
        <f>+E236</f>
        <v>450</v>
      </c>
      <c r="F237" s="80"/>
      <c r="G237" s="52">
        <f>E237*F237</f>
        <v>0</v>
      </c>
      <c r="I237" s="32"/>
    </row>
    <row r="238" spans="2:9" s="47" customFormat="1" x14ac:dyDescent="0.25">
      <c r="B238" s="29" t="s">
        <v>159</v>
      </c>
      <c r="C238" s="50" t="s">
        <v>18</v>
      </c>
      <c r="D238" s="67" t="s">
        <v>168</v>
      </c>
      <c r="E238" s="58"/>
      <c r="F238" s="58"/>
      <c r="G238" s="58"/>
      <c r="I238" s="32"/>
    </row>
    <row r="239" spans="2:9" s="47" customFormat="1" ht="135" x14ac:dyDescent="0.25">
      <c r="B239" s="29"/>
      <c r="C239" s="50"/>
      <c r="D239" s="60" t="s">
        <v>178</v>
      </c>
      <c r="E239" s="32"/>
      <c r="F239" s="49"/>
      <c r="G239" s="49"/>
      <c r="I239" s="32"/>
    </row>
    <row r="240" spans="2:9" s="47" customFormat="1" x14ac:dyDescent="0.25">
      <c r="B240" s="29"/>
      <c r="C240" s="50"/>
      <c r="D240" s="32"/>
      <c r="E240" s="51">
        <v>150</v>
      </c>
      <c r="F240" s="32"/>
      <c r="G240" s="32"/>
      <c r="I240" s="32"/>
    </row>
    <row r="241" spans="2:9" s="47" customFormat="1" x14ac:dyDescent="0.25">
      <c r="B241" s="64"/>
      <c r="C241" s="65"/>
      <c r="D241" s="66"/>
      <c r="E241" s="52">
        <f>+E240</f>
        <v>150</v>
      </c>
      <c r="F241" s="80"/>
      <c r="G241" s="52">
        <f>E241*F241</f>
        <v>0</v>
      </c>
      <c r="I241" s="32"/>
    </row>
    <row r="242" spans="2:9" s="47" customFormat="1" ht="30" x14ac:dyDescent="0.25">
      <c r="B242" s="29" t="s">
        <v>160</v>
      </c>
      <c r="C242" s="50" t="s">
        <v>140</v>
      </c>
      <c r="D242" s="67" t="s">
        <v>169</v>
      </c>
      <c r="E242" s="58"/>
      <c r="F242" s="58"/>
      <c r="G242" s="58"/>
      <c r="I242" s="32"/>
    </row>
    <row r="243" spans="2:9" s="47" customFormat="1" ht="300" x14ac:dyDescent="0.25">
      <c r="B243" s="29"/>
      <c r="C243" s="50"/>
      <c r="D243" s="60" t="s">
        <v>179</v>
      </c>
      <c r="E243" s="32"/>
      <c r="F243" s="49"/>
      <c r="G243" s="49"/>
      <c r="I243" s="32"/>
    </row>
    <row r="244" spans="2:9" s="47" customFormat="1" x14ac:dyDescent="0.25">
      <c r="B244" s="29"/>
      <c r="C244" s="50"/>
      <c r="D244" s="32"/>
      <c r="E244" s="51">
        <v>5</v>
      </c>
      <c r="F244" s="32"/>
      <c r="G244" s="32"/>
      <c r="I244" s="32"/>
    </row>
    <row r="245" spans="2:9" s="47" customFormat="1" x14ac:dyDescent="0.25">
      <c r="B245" s="64"/>
      <c r="C245" s="65"/>
      <c r="D245" s="66"/>
      <c r="E245" s="52">
        <f>+E244</f>
        <v>5</v>
      </c>
      <c r="F245" s="80"/>
      <c r="G245" s="52">
        <f>E245*F245</f>
        <v>0</v>
      </c>
      <c r="I245" s="32"/>
    </row>
    <row r="246" spans="2:9" s="47" customFormat="1" x14ac:dyDescent="0.25">
      <c r="B246" s="29" t="s">
        <v>161</v>
      </c>
      <c r="C246" s="50" t="s">
        <v>140</v>
      </c>
      <c r="D246" s="67" t="s">
        <v>170</v>
      </c>
      <c r="E246" s="58"/>
      <c r="F246" s="58"/>
      <c r="G246" s="58"/>
      <c r="I246" s="32"/>
    </row>
    <row r="247" spans="2:9" s="47" customFormat="1" ht="45" x14ac:dyDescent="0.25">
      <c r="B247" s="29"/>
      <c r="C247" s="50"/>
      <c r="D247" s="60" t="s">
        <v>180</v>
      </c>
      <c r="E247" s="32"/>
      <c r="F247" s="49"/>
      <c r="G247" s="49"/>
      <c r="I247" s="32"/>
    </row>
    <row r="248" spans="2:9" s="47" customFormat="1" x14ac:dyDescent="0.25">
      <c r="B248" s="29"/>
      <c r="C248" s="50"/>
      <c r="D248" s="32"/>
      <c r="E248" s="51">
        <v>5</v>
      </c>
      <c r="F248" s="32"/>
      <c r="G248" s="32"/>
      <c r="I248" s="32"/>
    </row>
    <row r="249" spans="2:9" s="47" customFormat="1" x14ac:dyDescent="0.25">
      <c r="B249" s="64"/>
      <c r="C249" s="65"/>
      <c r="D249" s="66"/>
      <c r="E249" s="52">
        <f>+E248</f>
        <v>5</v>
      </c>
      <c r="F249" s="80"/>
      <c r="G249" s="52">
        <f>E249*F249</f>
        <v>0</v>
      </c>
      <c r="I249" s="32"/>
    </row>
    <row r="250" spans="2:9" s="47" customFormat="1" x14ac:dyDescent="0.25">
      <c r="B250" s="29" t="s">
        <v>162</v>
      </c>
      <c r="C250" s="50" t="s">
        <v>140</v>
      </c>
      <c r="D250" s="67" t="s">
        <v>171</v>
      </c>
      <c r="E250" s="58"/>
      <c r="F250" s="58"/>
      <c r="G250" s="58"/>
      <c r="I250" s="32"/>
    </row>
    <row r="251" spans="2:9" s="47" customFormat="1" ht="165" x14ac:dyDescent="0.25">
      <c r="B251" s="29"/>
      <c r="C251" s="50"/>
      <c r="D251" s="60" t="s">
        <v>181</v>
      </c>
      <c r="E251" s="32"/>
      <c r="F251" s="49"/>
      <c r="G251" s="49"/>
      <c r="I251" s="32"/>
    </row>
    <row r="252" spans="2:9" s="47" customFormat="1" x14ac:dyDescent="0.25">
      <c r="B252" s="29"/>
      <c r="C252" s="50"/>
      <c r="D252" s="32"/>
      <c r="E252" s="51">
        <v>5</v>
      </c>
      <c r="F252" s="32"/>
      <c r="G252" s="32"/>
      <c r="I252" s="32"/>
    </row>
    <row r="253" spans="2:9" s="47" customFormat="1" x14ac:dyDescent="0.25">
      <c r="B253" s="64"/>
      <c r="C253" s="65"/>
      <c r="D253" s="66"/>
      <c r="E253" s="52">
        <f>+E252</f>
        <v>5</v>
      </c>
      <c r="F253" s="80"/>
      <c r="G253" s="52">
        <f>E253*F253</f>
        <v>0</v>
      </c>
      <c r="I253" s="32"/>
    </row>
    <row r="254" spans="2:9" x14ac:dyDescent="0.25">
      <c r="B254" s="53" t="s">
        <v>72</v>
      </c>
      <c r="C254" s="54" t="s">
        <v>18</v>
      </c>
      <c r="D254" s="53" t="s">
        <v>141</v>
      </c>
      <c r="E254" s="55"/>
      <c r="F254" s="55"/>
      <c r="G254" s="55"/>
      <c r="I254" s="32"/>
    </row>
    <row r="255" spans="2:9" x14ac:dyDescent="0.25">
      <c r="B255" s="29"/>
      <c r="C255" s="50"/>
      <c r="D255" s="95" t="s">
        <v>142</v>
      </c>
      <c r="E255" s="32"/>
      <c r="F255" s="32"/>
      <c r="G255" s="32"/>
      <c r="I255" s="32"/>
    </row>
    <row r="256" spans="2:9" x14ac:dyDescent="0.25">
      <c r="B256" s="29"/>
      <c r="C256" s="50"/>
      <c r="D256" s="95"/>
      <c r="E256" s="32"/>
      <c r="F256" s="32"/>
      <c r="G256" s="32"/>
      <c r="I256" s="32"/>
    </row>
    <row r="257" spans="2:9" x14ac:dyDescent="0.25">
      <c r="B257" s="29"/>
      <c r="C257" s="50"/>
      <c r="D257" s="95"/>
      <c r="E257" s="32"/>
      <c r="F257" s="32"/>
      <c r="G257" s="32"/>
      <c r="I257" s="32"/>
    </row>
    <row r="258" spans="2:9" x14ac:dyDescent="0.25">
      <c r="B258" s="29"/>
      <c r="C258" s="50"/>
      <c r="D258" s="32"/>
      <c r="E258" s="51">
        <v>40</v>
      </c>
      <c r="F258" s="32"/>
      <c r="G258" s="32"/>
      <c r="I258" s="32"/>
    </row>
    <row r="259" spans="2:9" x14ac:dyDescent="0.25">
      <c r="B259" s="56"/>
      <c r="C259" s="57"/>
      <c r="D259" s="20"/>
      <c r="E259" s="52">
        <f>E258</f>
        <v>40</v>
      </c>
      <c r="F259" s="80"/>
      <c r="G259" s="52">
        <f>E259*F259</f>
        <v>0</v>
      </c>
      <c r="I259" s="32"/>
    </row>
    <row r="260" spans="2:9" x14ac:dyDescent="0.25">
      <c r="B260" s="29" t="s">
        <v>83</v>
      </c>
      <c r="C260" s="50" t="s">
        <v>140</v>
      </c>
      <c r="D260" s="24" t="s">
        <v>143</v>
      </c>
      <c r="E260" s="58"/>
      <c r="F260" s="55"/>
      <c r="G260" s="55"/>
    </row>
    <row r="261" spans="2:9" ht="15" customHeight="1" x14ac:dyDescent="0.25">
      <c r="B261" s="29"/>
      <c r="C261" s="50"/>
      <c r="D261" s="95" t="s">
        <v>144</v>
      </c>
      <c r="E261" s="51"/>
      <c r="F261" s="32"/>
      <c r="G261" s="32"/>
    </row>
    <row r="262" spans="2:9" s="47" customFormat="1" ht="15" customHeight="1" x14ac:dyDescent="0.25">
      <c r="B262" s="29"/>
      <c r="C262" s="50"/>
      <c r="D262" s="95"/>
      <c r="E262" s="51"/>
      <c r="F262" s="32"/>
      <c r="G262" s="32"/>
      <c r="I262" s="29"/>
    </row>
    <row r="263" spans="2:9" x14ac:dyDescent="0.25">
      <c r="B263" s="29"/>
      <c r="C263" s="50"/>
      <c r="D263" s="95"/>
      <c r="E263" s="51"/>
      <c r="F263" s="32"/>
      <c r="G263" s="32"/>
    </row>
    <row r="264" spans="2:9" x14ac:dyDescent="0.25">
      <c r="B264" s="29"/>
      <c r="C264" s="50"/>
      <c r="D264" s="32"/>
      <c r="E264" s="51">
        <v>1</v>
      </c>
      <c r="F264" s="32"/>
      <c r="G264" s="32"/>
    </row>
    <row r="265" spans="2:9" x14ac:dyDescent="0.25">
      <c r="B265" s="56"/>
      <c r="C265" s="57"/>
      <c r="D265" s="20"/>
      <c r="E265" s="52">
        <f>E264</f>
        <v>1</v>
      </c>
      <c r="F265" s="80"/>
      <c r="G265" s="52">
        <f>E265*F265</f>
        <v>0</v>
      </c>
      <c r="I265" s="69"/>
    </row>
    <row r="266" spans="2:9" ht="18.75" x14ac:dyDescent="0.3">
      <c r="B266" s="7"/>
      <c r="C266" s="8"/>
      <c r="D266" s="73" t="s">
        <v>14</v>
      </c>
      <c r="E266" s="76"/>
      <c r="F266" s="76"/>
      <c r="G266" s="77">
        <f>G213+G259+G265+G253+G249+G245+G241+G237+G233+G229+G225+G221+G217</f>
        <v>0</v>
      </c>
    </row>
    <row r="267" spans="2:9" x14ac:dyDescent="0.25">
      <c r="D267" s="1" t="s">
        <v>57</v>
      </c>
      <c r="E267" s="6"/>
      <c r="F267" s="6"/>
      <c r="G267" s="6"/>
      <c r="I267" s="32"/>
    </row>
    <row r="268" spans="2:9" x14ac:dyDescent="0.25">
      <c r="B268" t="s">
        <v>36</v>
      </c>
      <c r="C268" s="4" t="s">
        <v>17</v>
      </c>
      <c r="D268" t="s">
        <v>70</v>
      </c>
      <c r="E268" s="6"/>
      <c r="F268" s="6"/>
      <c r="G268" s="6"/>
      <c r="I268" s="32"/>
    </row>
    <row r="269" spans="2:9" ht="15" customHeight="1" x14ac:dyDescent="0.25">
      <c r="D269" s="93" t="s">
        <v>114</v>
      </c>
      <c r="E269" s="6"/>
      <c r="F269" s="6"/>
      <c r="G269" s="6"/>
      <c r="I269" s="32"/>
    </row>
    <row r="270" spans="2:9" x14ac:dyDescent="0.25">
      <c r="D270" s="93"/>
      <c r="E270" s="6"/>
      <c r="F270" s="6"/>
      <c r="G270" s="6"/>
      <c r="I270" s="32"/>
    </row>
    <row r="271" spans="2:9" x14ac:dyDescent="0.25">
      <c r="D271" s="93"/>
      <c r="E271" s="6"/>
      <c r="F271" s="6"/>
      <c r="G271" s="6"/>
      <c r="I271" s="32"/>
    </row>
    <row r="272" spans="2:9" ht="15" customHeight="1" x14ac:dyDescent="0.25">
      <c r="D272" s="93"/>
      <c r="E272" s="6"/>
      <c r="F272" s="6"/>
      <c r="G272" s="6"/>
      <c r="I272" s="32"/>
    </row>
    <row r="273" spans="2:9" ht="15" customHeight="1" x14ac:dyDescent="0.25">
      <c r="D273" s="93"/>
      <c r="E273" s="6"/>
      <c r="F273" s="6"/>
      <c r="G273" s="6"/>
      <c r="I273" s="32"/>
    </row>
    <row r="274" spans="2:9" ht="15" customHeight="1" x14ac:dyDescent="0.25">
      <c r="D274" s="93"/>
      <c r="E274" s="6"/>
      <c r="F274" s="6"/>
      <c r="G274" s="6"/>
      <c r="I274" s="32"/>
    </row>
    <row r="275" spans="2:9" x14ac:dyDescent="0.25">
      <c r="D275" s="25"/>
      <c r="E275" s="6">
        <v>2</v>
      </c>
      <c r="F275" s="6"/>
      <c r="G275" s="6"/>
      <c r="I275" s="32"/>
    </row>
    <row r="276" spans="2:9" x14ac:dyDescent="0.25">
      <c r="B276" s="3"/>
      <c r="C276" s="5"/>
      <c r="D276" s="23"/>
      <c r="E276" s="16">
        <f>E275</f>
        <v>2</v>
      </c>
      <c r="F276" s="78"/>
      <c r="G276" s="16">
        <f>E276*F276</f>
        <v>0</v>
      </c>
      <c r="I276" s="33"/>
    </row>
    <row r="277" spans="2:9" x14ac:dyDescent="0.25">
      <c r="B277" t="s">
        <v>69</v>
      </c>
      <c r="C277" s="4" t="s">
        <v>17</v>
      </c>
      <c r="D277" s="34" t="s">
        <v>71</v>
      </c>
      <c r="E277" s="46"/>
      <c r="F277" s="46"/>
      <c r="G277" s="46"/>
      <c r="I277" s="33"/>
    </row>
    <row r="278" spans="2:9" ht="15" customHeight="1" x14ac:dyDescent="0.25">
      <c r="D278" s="93" t="s">
        <v>109</v>
      </c>
      <c r="E278" s="6"/>
      <c r="F278" s="6"/>
      <c r="G278" s="6"/>
      <c r="I278" s="33"/>
    </row>
    <row r="279" spans="2:9" x14ac:dyDescent="0.25">
      <c r="D279" s="93"/>
      <c r="E279" s="6"/>
      <c r="F279" s="6"/>
      <c r="G279" s="6"/>
      <c r="I279" s="33"/>
    </row>
    <row r="280" spans="2:9" x14ac:dyDescent="0.25">
      <c r="D280" s="93"/>
      <c r="E280" s="6"/>
      <c r="F280" s="6"/>
      <c r="G280" s="6"/>
      <c r="I280" s="33"/>
    </row>
    <row r="281" spans="2:9" x14ac:dyDescent="0.25">
      <c r="D281" s="25"/>
      <c r="E281" s="6">
        <v>1</v>
      </c>
      <c r="F281" s="6"/>
      <c r="G281" s="6"/>
      <c r="I281" s="33"/>
    </row>
    <row r="282" spans="2:9" x14ac:dyDescent="0.25">
      <c r="B282" s="3"/>
      <c r="C282" s="5"/>
      <c r="D282" s="23"/>
      <c r="E282" s="16">
        <f>E281</f>
        <v>1</v>
      </c>
      <c r="F282" s="78"/>
      <c r="G282" s="16">
        <f>E282*F282</f>
        <v>0</v>
      </c>
      <c r="I282" s="33"/>
    </row>
    <row r="283" spans="2:9" s="47" customFormat="1" x14ac:dyDescent="0.25">
      <c r="B283" s="47" t="s">
        <v>84</v>
      </c>
      <c r="C283" s="4" t="s">
        <v>17</v>
      </c>
      <c r="D283" s="34" t="s">
        <v>146</v>
      </c>
      <c r="E283" s="46"/>
      <c r="F283" s="46"/>
      <c r="G283" s="46"/>
      <c r="I283" s="33"/>
    </row>
    <row r="284" spans="2:9" s="47" customFormat="1" x14ac:dyDescent="0.25">
      <c r="C284" s="4"/>
      <c r="D284" s="93" t="s">
        <v>147</v>
      </c>
      <c r="E284" s="6"/>
      <c r="F284" s="6"/>
      <c r="G284" s="6"/>
      <c r="I284" s="33"/>
    </row>
    <row r="285" spans="2:9" s="47" customFormat="1" x14ac:dyDescent="0.25">
      <c r="C285" s="4"/>
      <c r="D285" s="93"/>
      <c r="E285" s="6"/>
      <c r="F285" s="6"/>
      <c r="G285" s="6"/>
      <c r="I285" s="33"/>
    </row>
    <row r="286" spans="2:9" s="47" customFormat="1" x14ac:dyDescent="0.25">
      <c r="C286" s="4"/>
      <c r="D286" s="25"/>
      <c r="E286" s="6">
        <v>1</v>
      </c>
      <c r="F286" s="6"/>
      <c r="G286" s="6"/>
      <c r="I286" s="33"/>
    </row>
    <row r="287" spans="2:9" s="47" customFormat="1" x14ac:dyDescent="0.25">
      <c r="B287" s="3"/>
      <c r="C287" s="5"/>
      <c r="D287" s="23"/>
      <c r="E287" s="16">
        <f>E286</f>
        <v>1</v>
      </c>
      <c r="F287" s="78"/>
      <c r="G287" s="16">
        <f>E287*F287</f>
        <v>0</v>
      </c>
      <c r="I287" s="33"/>
    </row>
    <row r="288" spans="2:9" x14ac:dyDescent="0.25">
      <c r="B288" s="47" t="s">
        <v>86</v>
      </c>
      <c r="C288" s="4" t="s">
        <v>17</v>
      </c>
      <c r="D288" s="34" t="s">
        <v>85</v>
      </c>
      <c r="E288" s="59"/>
      <c r="F288" s="59"/>
      <c r="G288" s="59"/>
      <c r="I288" s="39"/>
    </row>
    <row r="289" spans="2:9" ht="15" customHeight="1" x14ac:dyDescent="0.25">
      <c r="D289" s="93" t="s">
        <v>89</v>
      </c>
      <c r="E289" s="6"/>
      <c r="F289" s="6"/>
      <c r="G289" s="6"/>
      <c r="I289" s="33"/>
    </row>
    <row r="290" spans="2:9" x14ac:dyDescent="0.25">
      <c r="D290" s="93"/>
      <c r="E290" s="6"/>
      <c r="F290" s="6"/>
      <c r="G290" s="6"/>
      <c r="I290" s="33"/>
    </row>
    <row r="291" spans="2:9" x14ac:dyDescent="0.25">
      <c r="D291" s="93"/>
      <c r="E291" s="6"/>
      <c r="F291" s="6"/>
      <c r="G291" s="6"/>
      <c r="I291" s="33"/>
    </row>
    <row r="292" spans="2:9" x14ac:dyDescent="0.25">
      <c r="D292" s="93"/>
      <c r="E292" s="6"/>
      <c r="F292" s="6"/>
      <c r="G292" s="6"/>
      <c r="I292" s="33"/>
    </row>
    <row r="293" spans="2:9" x14ac:dyDescent="0.25">
      <c r="D293" s="93"/>
      <c r="E293" s="6"/>
      <c r="F293" s="6"/>
      <c r="G293" s="6"/>
      <c r="I293" s="33"/>
    </row>
    <row r="294" spans="2:9" x14ac:dyDescent="0.25">
      <c r="D294" s="34"/>
      <c r="E294" s="6">
        <v>1</v>
      </c>
      <c r="F294" s="6"/>
      <c r="G294" s="6"/>
      <c r="I294" s="33"/>
    </row>
    <row r="295" spans="2:9" x14ac:dyDescent="0.25">
      <c r="B295" s="3"/>
      <c r="C295" s="5"/>
      <c r="D295" s="23"/>
      <c r="E295" s="16">
        <f>E294</f>
        <v>1</v>
      </c>
      <c r="F295" s="78"/>
      <c r="G295" s="16">
        <f>E295*F295</f>
        <v>0</v>
      </c>
      <c r="I295" s="33"/>
    </row>
    <row r="296" spans="2:9" x14ac:dyDescent="0.25">
      <c r="B296" s="47" t="s">
        <v>148</v>
      </c>
      <c r="C296" s="4" t="s">
        <v>17</v>
      </c>
      <c r="D296" s="34" t="s">
        <v>91</v>
      </c>
      <c r="E296" s="6"/>
      <c r="F296" s="6"/>
      <c r="G296" s="6"/>
      <c r="I296" s="33"/>
    </row>
    <row r="297" spans="2:9" ht="15" customHeight="1" x14ac:dyDescent="0.25">
      <c r="D297" s="94" t="s">
        <v>90</v>
      </c>
      <c r="E297" s="6"/>
      <c r="F297" s="6"/>
      <c r="G297" s="6"/>
      <c r="I297" s="33"/>
    </row>
    <row r="298" spans="2:9" x14ac:dyDescent="0.25">
      <c r="D298" s="94"/>
      <c r="E298" s="6"/>
      <c r="F298" s="6"/>
      <c r="G298" s="6"/>
      <c r="I298" s="33"/>
    </row>
    <row r="299" spans="2:9" x14ac:dyDescent="0.25">
      <c r="D299" s="94"/>
      <c r="E299" s="6"/>
      <c r="F299" s="6"/>
      <c r="G299" s="6"/>
      <c r="I299" s="33"/>
    </row>
    <row r="300" spans="2:9" x14ac:dyDescent="0.25">
      <c r="D300" s="94"/>
      <c r="E300" s="6"/>
      <c r="F300" s="6"/>
      <c r="G300" s="6"/>
      <c r="I300" s="33"/>
    </row>
    <row r="301" spans="2:9" x14ac:dyDescent="0.25">
      <c r="D301" s="34"/>
      <c r="E301" s="6">
        <v>2</v>
      </c>
      <c r="F301" s="6"/>
      <c r="G301" s="6"/>
      <c r="I301" s="33"/>
    </row>
    <row r="302" spans="2:9" x14ac:dyDescent="0.25">
      <c r="B302" s="3"/>
      <c r="C302" s="5"/>
      <c r="D302" s="23"/>
      <c r="E302" s="16">
        <f>E301</f>
        <v>2</v>
      </c>
      <c r="F302" s="78"/>
      <c r="G302" s="16">
        <f>E302*F302</f>
        <v>0</v>
      </c>
      <c r="I302" s="33"/>
    </row>
    <row r="303" spans="2:9" ht="18.75" x14ac:dyDescent="0.3">
      <c r="B303" s="7"/>
      <c r="C303" s="8"/>
      <c r="D303" s="73" t="s">
        <v>15</v>
      </c>
      <c r="E303" s="74"/>
      <c r="F303" s="74"/>
      <c r="G303" s="75">
        <f>G276+G282+G295+G302+G287</f>
        <v>0</v>
      </c>
      <c r="I303" s="32"/>
    </row>
    <row r="304" spans="2:9" x14ac:dyDescent="0.25">
      <c r="D304" s="1" t="s">
        <v>59</v>
      </c>
      <c r="E304" s="6"/>
      <c r="F304" s="6"/>
      <c r="G304" s="6"/>
      <c r="I304" s="32"/>
    </row>
    <row r="305" spans="2:9" x14ac:dyDescent="0.25">
      <c r="B305" t="s">
        <v>60</v>
      </c>
      <c r="C305" s="4" t="s">
        <v>17</v>
      </c>
      <c r="D305" t="s">
        <v>62</v>
      </c>
      <c r="E305" s="6"/>
      <c r="F305" s="6"/>
      <c r="G305" s="6"/>
      <c r="I305" s="32"/>
    </row>
    <row r="306" spans="2:9" ht="15" customHeight="1" x14ac:dyDescent="0.25">
      <c r="D306" s="93" t="s">
        <v>68</v>
      </c>
      <c r="E306" s="6"/>
      <c r="F306" s="6"/>
      <c r="G306" s="6"/>
      <c r="I306" s="32"/>
    </row>
    <row r="307" spans="2:9" x14ac:dyDescent="0.25">
      <c r="D307" s="93"/>
      <c r="E307" s="6"/>
      <c r="F307" s="6"/>
      <c r="G307" s="6"/>
      <c r="I307" s="32"/>
    </row>
    <row r="308" spans="2:9" x14ac:dyDescent="0.25">
      <c r="D308" s="93"/>
      <c r="E308" s="6"/>
      <c r="F308" s="6"/>
      <c r="G308" s="6"/>
      <c r="I308" s="32"/>
    </row>
    <row r="309" spans="2:9" x14ac:dyDescent="0.25">
      <c r="D309" s="25"/>
      <c r="E309" s="6">
        <v>1</v>
      </c>
      <c r="F309" s="6"/>
      <c r="G309" s="6"/>
      <c r="I309" s="32"/>
    </row>
    <row r="310" spans="2:9" x14ac:dyDescent="0.25">
      <c r="B310" s="3"/>
      <c r="C310" s="5"/>
      <c r="D310" s="23"/>
      <c r="E310" s="16">
        <f>E309</f>
        <v>1</v>
      </c>
      <c r="F310" s="16">
        <v>800</v>
      </c>
      <c r="G310" s="16">
        <f>E310*F310</f>
        <v>800</v>
      </c>
      <c r="I310" s="32"/>
    </row>
    <row r="311" spans="2:9" ht="15.75" customHeight="1" x14ac:dyDescent="0.3">
      <c r="B311" s="7"/>
      <c r="C311" s="8"/>
      <c r="D311" s="73" t="s">
        <v>61</v>
      </c>
      <c r="E311" s="74"/>
      <c r="F311" s="74"/>
      <c r="G311" s="75">
        <f>G310</f>
        <v>800</v>
      </c>
      <c r="I311" s="32"/>
    </row>
    <row r="312" spans="2:9" ht="15.75" customHeight="1" x14ac:dyDescent="0.25">
      <c r="D312" s="1" t="s">
        <v>101</v>
      </c>
      <c r="E312" s="6"/>
      <c r="F312" s="6"/>
      <c r="G312" s="6"/>
      <c r="I312" s="32"/>
    </row>
    <row r="313" spans="2:9" ht="15.75" customHeight="1" x14ac:dyDescent="0.25">
      <c r="B313" t="s">
        <v>63</v>
      </c>
      <c r="C313" s="4" t="s">
        <v>17</v>
      </c>
      <c r="D313" t="s">
        <v>102</v>
      </c>
      <c r="E313" s="6"/>
      <c r="F313" s="6"/>
      <c r="G313" s="6"/>
      <c r="I313" s="32"/>
    </row>
    <row r="314" spans="2:9" ht="15.75" customHeight="1" x14ac:dyDescent="0.25">
      <c r="D314" s="93" t="s">
        <v>103</v>
      </c>
      <c r="E314" s="6"/>
      <c r="F314" s="6"/>
      <c r="G314" s="6"/>
      <c r="I314" s="32"/>
    </row>
    <row r="315" spans="2:9" ht="15.75" customHeight="1" x14ac:dyDescent="0.25">
      <c r="D315" s="93"/>
      <c r="E315" s="6"/>
      <c r="F315" s="6"/>
      <c r="G315" s="6"/>
      <c r="I315" s="32"/>
    </row>
    <row r="316" spans="2:9" ht="15.75" customHeight="1" x14ac:dyDescent="0.25">
      <c r="D316" s="93"/>
      <c r="E316" s="6"/>
      <c r="F316" s="6"/>
      <c r="G316" s="6"/>
      <c r="I316" s="32"/>
    </row>
    <row r="317" spans="2:9" ht="15.75" customHeight="1" x14ac:dyDescent="0.25">
      <c r="D317" s="25"/>
      <c r="E317" s="16">
        <v>4</v>
      </c>
      <c r="F317" s="6"/>
      <c r="G317" s="6"/>
      <c r="I317" s="32"/>
    </row>
    <row r="318" spans="2:9" ht="15.75" customHeight="1" x14ac:dyDescent="0.25">
      <c r="D318" s="38"/>
      <c r="E318" s="16">
        <f>E317</f>
        <v>4</v>
      </c>
      <c r="F318" s="78"/>
      <c r="G318" s="16">
        <f>E318*F318</f>
        <v>0</v>
      </c>
      <c r="I318" s="32"/>
    </row>
    <row r="319" spans="2:9" ht="18.75" x14ac:dyDescent="0.3">
      <c r="B319" s="7"/>
      <c r="C319" s="8"/>
      <c r="D319" s="73" t="s">
        <v>64</v>
      </c>
      <c r="E319" s="74"/>
      <c r="F319" s="74"/>
      <c r="G319" s="75">
        <f>G318</f>
        <v>0</v>
      </c>
      <c r="I319" s="32"/>
    </row>
    <row r="320" spans="2:9" x14ac:dyDescent="0.25">
      <c r="D320" s="1" t="s">
        <v>100</v>
      </c>
      <c r="E320" s="6"/>
      <c r="F320" s="6"/>
      <c r="G320" s="6"/>
      <c r="I320" s="32"/>
    </row>
    <row r="321" spans="2:9" x14ac:dyDescent="0.25">
      <c r="B321" s="47" t="s">
        <v>98</v>
      </c>
      <c r="C321" s="4" t="s">
        <v>17</v>
      </c>
      <c r="D321" t="s">
        <v>77</v>
      </c>
      <c r="E321" s="6"/>
      <c r="F321" s="6"/>
      <c r="G321" s="6"/>
      <c r="I321" s="32"/>
    </row>
    <row r="322" spans="2:9" x14ac:dyDescent="0.25">
      <c r="D322" s="9" t="s">
        <v>78</v>
      </c>
      <c r="E322" s="6"/>
      <c r="F322" s="6"/>
      <c r="G322" s="6"/>
      <c r="I322" s="32"/>
    </row>
    <row r="323" spans="2:9" x14ac:dyDescent="0.25">
      <c r="D323" s="25"/>
      <c r="E323" s="16">
        <v>1</v>
      </c>
      <c r="F323" s="6"/>
      <c r="G323" s="6"/>
      <c r="I323" s="32"/>
    </row>
    <row r="324" spans="2:9" x14ac:dyDescent="0.25">
      <c r="D324" s="38"/>
      <c r="E324" s="16">
        <f>E323</f>
        <v>1</v>
      </c>
      <c r="F324" s="78"/>
      <c r="G324" s="16">
        <f>E324*F324</f>
        <v>0</v>
      </c>
      <c r="I324" s="32"/>
    </row>
    <row r="325" spans="2:9" ht="18.75" x14ac:dyDescent="0.3">
      <c r="B325" s="7"/>
      <c r="C325" s="8"/>
      <c r="D325" s="73" t="s">
        <v>99</v>
      </c>
      <c r="E325" s="74"/>
      <c r="F325" s="74"/>
      <c r="G325" s="75">
        <f>G324</f>
        <v>0</v>
      </c>
      <c r="I325" s="32"/>
    </row>
    <row r="326" spans="2:9" x14ac:dyDescent="0.25">
      <c r="D326" s="12"/>
      <c r="I326" s="32"/>
    </row>
    <row r="327" spans="2:9" ht="21" x14ac:dyDescent="0.35">
      <c r="D327" s="85" t="s">
        <v>182</v>
      </c>
      <c r="E327" s="86"/>
      <c r="F327" s="87">
        <f>G48+G69+G92+G134+G145+G158+G189+G208+G266+G303+G311+G325+G319</f>
        <v>800</v>
      </c>
      <c r="G327" s="88"/>
      <c r="I327" s="41"/>
    </row>
    <row r="328" spans="2:9" ht="15" customHeight="1" x14ac:dyDescent="0.25">
      <c r="D328" s="13"/>
      <c r="F328" s="83"/>
      <c r="G328" s="83"/>
      <c r="I328" s="32"/>
    </row>
    <row r="329" spans="2:9" ht="18.75" x14ac:dyDescent="0.3">
      <c r="D329" s="89" t="s">
        <v>184</v>
      </c>
      <c r="E329" s="90"/>
      <c r="F329" s="91">
        <f>F327*0.13</f>
        <v>104</v>
      </c>
      <c r="G329" s="92"/>
      <c r="I329" s="32"/>
    </row>
    <row r="330" spans="2:9" ht="18.75" x14ac:dyDescent="0.3">
      <c r="D330" s="81"/>
      <c r="E330" s="82"/>
      <c r="F330" s="84"/>
      <c r="G330" s="84"/>
    </row>
    <row r="331" spans="2:9" ht="18.75" x14ac:dyDescent="0.3">
      <c r="D331" s="89" t="s">
        <v>185</v>
      </c>
      <c r="E331" s="90"/>
      <c r="F331" s="91">
        <f>F327*0.06</f>
        <v>48</v>
      </c>
      <c r="G331" s="92"/>
    </row>
    <row r="332" spans="2:9" ht="18.75" x14ac:dyDescent="0.3">
      <c r="D332" s="81"/>
      <c r="E332" s="82"/>
      <c r="F332" s="84"/>
      <c r="G332" s="84"/>
    </row>
    <row r="333" spans="2:9" ht="18.75" x14ac:dyDescent="0.3">
      <c r="D333" s="89" t="s">
        <v>186</v>
      </c>
      <c r="E333" s="90"/>
      <c r="F333" s="91">
        <f>SUM(F331:G332,F329)</f>
        <v>152</v>
      </c>
      <c r="G333" s="92"/>
    </row>
    <row r="334" spans="2:9" x14ac:dyDescent="0.25">
      <c r="D334" s="13"/>
      <c r="E334" s="14"/>
      <c r="F334" s="83"/>
      <c r="G334" s="83"/>
    </row>
    <row r="335" spans="2:9" ht="21" x14ac:dyDescent="0.35">
      <c r="D335" s="85" t="s">
        <v>183</v>
      </c>
      <c r="E335" s="86"/>
      <c r="F335" s="87">
        <f>F327+F333</f>
        <v>952</v>
      </c>
      <c r="G335" s="88"/>
    </row>
    <row r="336" spans="2:9" x14ac:dyDescent="0.25">
      <c r="D336" s="13"/>
    </row>
    <row r="337" spans="4:4" x14ac:dyDescent="0.25">
      <c r="D337" s="13"/>
    </row>
    <row r="338" spans="4:4" x14ac:dyDescent="0.25">
      <c r="D338" s="13"/>
    </row>
    <row r="339" spans="4:4" x14ac:dyDescent="0.25">
      <c r="D339" s="13"/>
    </row>
  </sheetData>
  <sheetProtection password="CDD0" sheet="1" objects="1" scenarios="1"/>
  <mergeCells count="41">
    <mergeCell ref="D184:D186"/>
    <mergeCell ref="D51:D55"/>
    <mergeCell ref="D108:D113"/>
    <mergeCell ref="D117:D124"/>
    <mergeCell ref="D192:D197"/>
    <mergeCell ref="D128:D131"/>
    <mergeCell ref="D24:D27"/>
    <mergeCell ref="D87:D89"/>
    <mergeCell ref="D43:D45"/>
    <mergeCell ref="D314:D316"/>
    <mergeCell ref="D5:D11"/>
    <mergeCell ref="D137:D141"/>
    <mergeCell ref="D72:D83"/>
    <mergeCell ref="D16:D19"/>
    <mergeCell ref="D37:D39"/>
    <mergeCell ref="D161:D163"/>
    <mergeCell ref="D59:D66"/>
    <mergeCell ref="D95:D99"/>
    <mergeCell ref="D31:D33"/>
    <mergeCell ref="D148:D150"/>
    <mergeCell ref="D167:D171"/>
    <mergeCell ref="D175:D180"/>
    <mergeCell ref="F327:G327"/>
    <mergeCell ref="D327:E327"/>
    <mergeCell ref="D202:D205"/>
    <mergeCell ref="D269:D274"/>
    <mergeCell ref="D306:D308"/>
    <mergeCell ref="D289:D293"/>
    <mergeCell ref="D297:D300"/>
    <mergeCell ref="D278:D280"/>
    <mergeCell ref="D255:D257"/>
    <mergeCell ref="D261:D263"/>
    <mergeCell ref="D284:D285"/>
    <mergeCell ref="D335:E335"/>
    <mergeCell ref="F335:G335"/>
    <mergeCell ref="D329:E329"/>
    <mergeCell ref="F329:G329"/>
    <mergeCell ref="D331:E331"/>
    <mergeCell ref="F331:G331"/>
    <mergeCell ref="D333:E333"/>
    <mergeCell ref="F333:G333"/>
  </mergeCells>
  <pageMargins left="0.70866141732283472" right="0.35433070866141736" top="0.74803149606299213" bottom="0.74803149606299213" header="0.31496062992125984" footer="0.31496062992125984"/>
  <pageSetup paperSize="9" scale="70" fitToHeight="0" orientation="portrait" r:id="rId1"/>
  <headerFooter>
    <oddHeader>&amp;CPRESUPUESTO PROYECTO DE TRASLADO DE FORTINES DE LA MATA ESPESA</oddHeader>
  </headerFooter>
  <rowBreaks count="12" manualBreakCount="12">
    <brk id="48" max="16383" man="1"/>
    <brk id="69" max="16383" man="1"/>
    <brk id="92" max="16383" man="1"/>
    <brk id="134" max="16383" man="1"/>
    <brk id="145" max="16383" man="1"/>
    <brk id="158" max="16383" man="1"/>
    <brk id="189" max="16383" man="1"/>
    <brk id="208" max="16383" man="1"/>
    <brk id="266" max="16383" man="1"/>
    <brk id="303" max="16383" man="1"/>
    <brk id="311" max="16383" man="1"/>
    <brk id="319"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PRESUPUESTO_IFEMA</vt:lpstr>
      <vt:lpstr>PRESUPUESTO_IFEMA!Títulos_a_imprimir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dc:creator>
  <cp:lastModifiedBy>Juan Pablo Lagos</cp:lastModifiedBy>
  <cp:lastPrinted>2020-06-02T15:49:56Z</cp:lastPrinted>
  <dcterms:created xsi:type="dcterms:W3CDTF">2014-04-06T16:59:37Z</dcterms:created>
  <dcterms:modified xsi:type="dcterms:W3CDTF">2020-06-10T08:05:20Z</dcterms:modified>
</cp:coreProperties>
</file>