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Y:\2020\20-135 Reformas vestuarios complementarias\3.Pliego, calendario, aspectos importantes y criterios\para firma\FIRMADOS\"/>
    </mc:Choice>
  </mc:AlternateContent>
  <xr:revisionPtr revIDLastSave="0" documentId="13_ncr:1_{D65BEB77-97A0-4A11-AF1B-CB07ED6C464F}" xr6:coauthVersionLast="45" xr6:coauthVersionMax="45" xr10:uidLastSave="{00000000-0000-0000-0000-000000000000}"/>
  <bookViews>
    <workbookView xWindow="-110" yWindow="-110" windowWidth="19420" windowHeight="10420" xr2:uid="{3D62A626-DCBC-4885-84F6-8E7471D41D20}"/>
  </bookViews>
  <sheets>
    <sheet name="Hoja1" sheetId="1" r:id="rId1"/>
  </sheets>
  <definedNames>
    <definedName name="_xlnm.Print_Area" localSheetId="0">Hoja1!$A$1:$M$1451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0" i="1" l="1"/>
  <c r="J779" i="1" l="1"/>
  <c r="J780" i="1"/>
  <c r="J781" i="1"/>
  <c r="K781" i="1"/>
  <c r="L1443" i="1" l="1"/>
  <c r="K1443" i="1"/>
  <c r="J1440" i="1"/>
  <c r="J1439" i="1"/>
  <c r="K1440" i="1" s="1"/>
  <c r="K1436" i="1" s="1"/>
  <c r="M1436" i="1" s="1"/>
  <c r="J1435" i="1"/>
  <c r="J1434" i="1"/>
  <c r="K1435" i="1" s="1"/>
  <c r="K1431" i="1" s="1"/>
  <c r="M1431" i="1" s="1"/>
  <c r="J1430" i="1"/>
  <c r="K1430" i="1" s="1"/>
  <c r="K1426" i="1" s="1"/>
  <c r="M1426" i="1" s="1"/>
  <c r="J1429" i="1"/>
  <c r="J1425" i="1"/>
  <c r="K1425" i="1" s="1"/>
  <c r="K1422" i="1"/>
  <c r="M1422" i="1" s="1"/>
  <c r="K1421" i="1"/>
  <c r="K1418" i="1" s="1"/>
  <c r="M1418" i="1" s="1"/>
  <c r="J1421" i="1"/>
  <c r="K1413" i="1"/>
  <c r="M1413" i="1" s="1"/>
  <c r="J1412" i="1"/>
  <c r="K1412" i="1" s="1"/>
  <c r="K1409" i="1"/>
  <c r="M1409" i="1" s="1"/>
  <c r="K1408" i="1"/>
  <c r="K1405" i="1" s="1"/>
  <c r="M1405" i="1" s="1"/>
  <c r="J1408" i="1"/>
  <c r="K1403" i="1"/>
  <c r="M1403" i="1" s="1"/>
  <c r="J1402" i="1"/>
  <c r="J1401" i="1"/>
  <c r="J1397" i="1"/>
  <c r="J1396" i="1"/>
  <c r="K1397" i="1" s="1"/>
  <c r="K1393" i="1"/>
  <c r="M1393" i="1" s="1"/>
  <c r="K1392" i="1"/>
  <c r="K1389" i="1" s="1"/>
  <c r="M1389" i="1" s="1"/>
  <c r="J1392" i="1"/>
  <c r="J1388" i="1"/>
  <c r="K1388" i="1" s="1"/>
  <c r="K1385" i="1" s="1"/>
  <c r="M1385" i="1" s="1"/>
  <c r="M1383" i="1"/>
  <c r="K1383" i="1"/>
  <c r="J1382" i="1"/>
  <c r="K1382" i="1" s="1"/>
  <c r="K1379" i="1"/>
  <c r="M1379" i="1" s="1"/>
  <c r="K1377" i="1"/>
  <c r="M1377" i="1" s="1"/>
  <c r="J1376" i="1"/>
  <c r="J1375" i="1"/>
  <c r="J1374" i="1"/>
  <c r="J1373" i="1"/>
  <c r="J1372" i="1"/>
  <c r="J1371" i="1"/>
  <c r="J1370" i="1"/>
  <c r="J1369" i="1"/>
  <c r="K1376" i="1" s="1"/>
  <c r="K1359" i="1" s="1"/>
  <c r="M1359" i="1" s="1"/>
  <c r="J1368" i="1"/>
  <c r="J1367" i="1"/>
  <c r="J1366" i="1"/>
  <c r="J1365" i="1"/>
  <c r="J1364" i="1"/>
  <c r="J1363" i="1"/>
  <c r="J1362" i="1"/>
  <c r="J1358" i="1"/>
  <c r="K1358" i="1" s="1"/>
  <c r="K1355" i="1" s="1"/>
  <c r="M1355" i="1" s="1"/>
  <c r="J1354" i="1"/>
  <c r="K1354" i="1" s="1"/>
  <c r="K1351" i="1" s="1"/>
  <c r="M1351" i="1" s="1"/>
  <c r="J1348" i="1"/>
  <c r="K1348" i="1" s="1"/>
  <c r="K1345" i="1" s="1"/>
  <c r="M1345" i="1" s="1"/>
  <c r="J1344" i="1"/>
  <c r="K1344" i="1" s="1"/>
  <c r="K1341" i="1" s="1"/>
  <c r="M1341" i="1" s="1"/>
  <c r="J1340" i="1"/>
  <c r="K1340" i="1" s="1"/>
  <c r="K1337" i="1" s="1"/>
  <c r="M1337" i="1" s="1"/>
  <c r="J1336" i="1"/>
  <c r="K1336" i="1" s="1"/>
  <c r="K1333" i="1"/>
  <c r="M1333" i="1" s="1"/>
  <c r="J1332" i="1"/>
  <c r="K1332" i="1" s="1"/>
  <c r="K1329" i="1" s="1"/>
  <c r="M1329" i="1" s="1"/>
  <c r="J1328" i="1"/>
  <c r="K1328" i="1" s="1"/>
  <c r="K1325" i="1" s="1"/>
  <c r="M1325" i="1" s="1"/>
  <c r="J1324" i="1"/>
  <c r="J1323" i="1"/>
  <c r="J1322" i="1"/>
  <c r="J1321" i="1"/>
  <c r="J1320" i="1"/>
  <c r="J1319" i="1"/>
  <c r="J1318" i="1"/>
  <c r="J1317" i="1"/>
  <c r="J1316" i="1"/>
  <c r="J1315" i="1"/>
  <c r="J1314" i="1"/>
  <c r="J1313" i="1"/>
  <c r="M1304" i="1"/>
  <c r="K1304" i="1"/>
  <c r="K1303" i="1"/>
  <c r="K1300" i="1" s="1"/>
  <c r="M1300" i="1" s="1"/>
  <c r="J1303" i="1"/>
  <c r="J1299" i="1"/>
  <c r="K1299" i="1" s="1"/>
  <c r="K1296" i="1" s="1"/>
  <c r="M1296" i="1"/>
  <c r="L1306" i="1" s="1"/>
  <c r="M1306" i="1" s="1"/>
  <c r="L1295" i="1"/>
  <c r="M1295" i="1" s="1"/>
  <c r="J1293" i="1"/>
  <c r="J1292" i="1"/>
  <c r="J1291" i="1"/>
  <c r="K1293" i="1" s="1"/>
  <c r="K1288" i="1"/>
  <c r="M1288" i="1" s="1"/>
  <c r="J1287" i="1"/>
  <c r="J1286" i="1"/>
  <c r="J1285" i="1"/>
  <c r="K1287" i="1" s="1"/>
  <c r="K1282" i="1" s="1"/>
  <c r="M1282" i="1" s="1"/>
  <c r="K1280" i="1"/>
  <c r="M1280" i="1" s="1"/>
  <c r="J1279" i="1"/>
  <c r="K1279" i="1" s="1"/>
  <c r="K1276" i="1" s="1"/>
  <c r="M1276" i="1" s="1"/>
  <c r="J1273" i="1"/>
  <c r="K1273" i="1" s="1"/>
  <c r="K1270" i="1" s="1"/>
  <c r="M1270" i="1" s="1"/>
  <c r="L1274" i="1" s="1"/>
  <c r="L1268" i="1"/>
  <c r="L1263" i="1" s="1"/>
  <c r="J1267" i="1"/>
  <c r="K1267" i="1" s="1"/>
  <c r="K1264" i="1" s="1"/>
  <c r="M1264" i="1" s="1"/>
  <c r="M1263" i="1"/>
  <c r="J1261" i="1"/>
  <c r="K1261" i="1" s="1"/>
  <c r="K1258" i="1" s="1"/>
  <c r="M1258" i="1" s="1"/>
  <c r="K1257" i="1"/>
  <c r="K1254" i="1" s="1"/>
  <c r="M1254" i="1" s="1"/>
  <c r="L1262" i="1" s="1"/>
  <c r="J1257" i="1"/>
  <c r="K1250" i="1"/>
  <c r="K1246" i="1" s="1"/>
  <c r="M1246" i="1" s="1"/>
  <c r="J1250" i="1"/>
  <c r="J1249" i="1"/>
  <c r="J1245" i="1"/>
  <c r="K1245" i="1" s="1"/>
  <c r="K1242" i="1" s="1"/>
  <c r="M1242" i="1" s="1"/>
  <c r="K1241" i="1"/>
  <c r="K1237" i="1" s="1"/>
  <c r="M1237" i="1" s="1"/>
  <c r="J1241" i="1"/>
  <c r="J1240" i="1"/>
  <c r="K1236" i="1"/>
  <c r="K1233" i="1" s="1"/>
  <c r="M1233" i="1" s="1"/>
  <c r="J1236" i="1"/>
  <c r="K1231" i="1"/>
  <c r="M1231" i="1" s="1"/>
  <c r="J1230" i="1"/>
  <c r="J1229" i="1"/>
  <c r="K1230" i="1" s="1"/>
  <c r="K1226" i="1"/>
  <c r="M1226" i="1" s="1"/>
  <c r="M1224" i="1"/>
  <c r="K1224" i="1"/>
  <c r="K1223" i="1"/>
  <c r="J1223" i="1"/>
  <c r="K1220" i="1"/>
  <c r="M1220" i="1" s="1"/>
  <c r="J1219" i="1"/>
  <c r="K1219" i="1" s="1"/>
  <c r="K1216" i="1" s="1"/>
  <c r="M1216" i="1" s="1"/>
  <c r="K1212" i="1"/>
  <c r="K1209" i="1" s="1"/>
  <c r="M1209" i="1" s="1"/>
  <c r="J1212" i="1"/>
  <c r="J1208" i="1"/>
  <c r="K1208" i="1" s="1"/>
  <c r="K1205" i="1" s="1"/>
  <c r="M1205" i="1" s="1"/>
  <c r="K1204" i="1"/>
  <c r="K1201" i="1" s="1"/>
  <c r="M1201" i="1" s="1"/>
  <c r="J1204" i="1"/>
  <c r="J1200" i="1"/>
  <c r="K1200" i="1" s="1"/>
  <c r="K1197" i="1"/>
  <c r="M1197" i="1" s="1"/>
  <c r="K1196" i="1"/>
  <c r="K1193" i="1" s="1"/>
  <c r="M1193" i="1" s="1"/>
  <c r="J1196" i="1"/>
  <c r="J1192" i="1"/>
  <c r="K1192" i="1" s="1"/>
  <c r="K1189" i="1" s="1"/>
  <c r="M1189" i="1" s="1"/>
  <c r="K1188" i="1"/>
  <c r="K1185" i="1" s="1"/>
  <c r="M1185" i="1" s="1"/>
  <c r="J1188" i="1"/>
  <c r="J1184" i="1"/>
  <c r="K1184" i="1" s="1"/>
  <c r="K1181" i="1"/>
  <c r="M1181" i="1" s="1"/>
  <c r="K1180" i="1"/>
  <c r="K1177" i="1" s="1"/>
  <c r="M1177" i="1" s="1"/>
  <c r="J1180" i="1"/>
  <c r="J1176" i="1"/>
  <c r="K1176" i="1" s="1"/>
  <c r="K1173" i="1" s="1"/>
  <c r="M1173" i="1" s="1"/>
  <c r="K1172" i="1"/>
  <c r="K1169" i="1" s="1"/>
  <c r="M1169" i="1" s="1"/>
  <c r="J1172" i="1"/>
  <c r="J1168" i="1"/>
  <c r="K1168" i="1" s="1"/>
  <c r="K1165" i="1"/>
  <c r="M1165" i="1" s="1"/>
  <c r="K1164" i="1"/>
  <c r="K1161" i="1" s="1"/>
  <c r="M1161" i="1" s="1"/>
  <c r="J1164" i="1"/>
  <c r="J1160" i="1"/>
  <c r="K1160" i="1" s="1"/>
  <c r="K1157" i="1" s="1"/>
  <c r="M1157" i="1" s="1"/>
  <c r="J1154" i="1"/>
  <c r="K1154" i="1" s="1"/>
  <c r="K1151" i="1"/>
  <c r="M1151" i="1" s="1"/>
  <c r="L1155" i="1" s="1"/>
  <c r="J1148" i="1"/>
  <c r="K1148" i="1" s="1"/>
  <c r="K1145" i="1"/>
  <c r="M1145" i="1" s="1"/>
  <c r="L1149" i="1" s="1"/>
  <c r="K1140" i="1"/>
  <c r="K1137" i="1" s="1"/>
  <c r="M1137" i="1" s="1"/>
  <c r="J1140" i="1"/>
  <c r="K1135" i="1"/>
  <c r="M1135" i="1" s="1"/>
  <c r="L1141" i="1" s="1"/>
  <c r="K1131" i="1"/>
  <c r="M1131" i="1" s="1"/>
  <c r="K1129" i="1"/>
  <c r="M1129" i="1" s="1"/>
  <c r="J1128" i="1"/>
  <c r="K1128" i="1" s="1"/>
  <c r="K1125" i="1" s="1"/>
  <c r="M1125" i="1" s="1"/>
  <c r="J1124" i="1"/>
  <c r="K1124" i="1" s="1"/>
  <c r="K1121" i="1"/>
  <c r="M1121" i="1" s="1"/>
  <c r="J1120" i="1"/>
  <c r="K1120" i="1" s="1"/>
  <c r="K1117" i="1" s="1"/>
  <c r="M1117" i="1"/>
  <c r="J1116" i="1"/>
  <c r="K1116" i="1" s="1"/>
  <c r="K1113" i="1" s="1"/>
  <c r="M1113" i="1" s="1"/>
  <c r="J1112" i="1"/>
  <c r="K1112" i="1" s="1"/>
  <c r="K1109" i="1" s="1"/>
  <c r="M1109" i="1" s="1"/>
  <c r="K1105" i="1"/>
  <c r="M1105" i="1" s="1"/>
  <c r="M1103" i="1"/>
  <c r="K1103" i="1"/>
  <c r="K1101" i="1"/>
  <c r="M1101" i="1" s="1"/>
  <c r="K1099" i="1"/>
  <c r="M1099" i="1" s="1"/>
  <c r="J1098" i="1"/>
  <c r="K1098" i="1" s="1"/>
  <c r="K1095" i="1" s="1"/>
  <c r="M1095" i="1" s="1"/>
  <c r="J1094" i="1"/>
  <c r="K1094" i="1" s="1"/>
  <c r="K1091" i="1"/>
  <c r="M1091" i="1" s="1"/>
  <c r="J1090" i="1"/>
  <c r="K1090" i="1" s="1"/>
  <c r="K1087" i="1" s="1"/>
  <c r="M1087" i="1"/>
  <c r="L1107" i="1" s="1"/>
  <c r="K1083" i="1"/>
  <c r="M1083" i="1" s="1"/>
  <c r="K1082" i="1"/>
  <c r="K1079" i="1" s="1"/>
  <c r="M1079" i="1" s="1"/>
  <c r="J1082" i="1"/>
  <c r="J1078" i="1"/>
  <c r="K1078" i="1" s="1"/>
  <c r="K1075" i="1"/>
  <c r="M1075" i="1" s="1"/>
  <c r="L1085" i="1" s="1"/>
  <c r="M1073" i="1"/>
  <c r="K1073" i="1"/>
  <c r="J1072" i="1"/>
  <c r="J1071" i="1"/>
  <c r="K1072" i="1" s="1"/>
  <c r="K1068" i="1" s="1"/>
  <c r="M1068" i="1"/>
  <c r="J1065" i="1"/>
  <c r="K1065" i="1" s="1"/>
  <c r="K1062" i="1" s="1"/>
  <c r="M1062" i="1" s="1"/>
  <c r="K1061" i="1"/>
  <c r="K1058" i="1" s="1"/>
  <c r="M1058" i="1" s="1"/>
  <c r="J1061" i="1"/>
  <c r="K1052" i="1"/>
  <c r="M1052" i="1" s="1"/>
  <c r="M1050" i="1"/>
  <c r="K1050" i="1"/>
  <c r="M1048" i="1"/>
  <c r="L1054" i="1" s="1"/>
  <c r="K1048" i="1"/>
  <c r="M1044" i="1"/>
  <c r="K1044" i="1"/>
  <c r="J1043" i="1"/>
  <c r="K1043" i="1" s="1"/>
  <c r="K1040" i="1" s="1"/>
  <c r="M1040" i="1" s="1"/>
  <c r="J1039" i="1"/>
  <c r="K1039" i="1" s="1"/>
  <c r="K1036" i="1" s="1"/>
  <c r="M1036" i="1" s="1"/>
  <c r="K1035" i="1"/>
  <c r="K1032" i="1" s="1"/>
  <c r="M1032" i="1" s="1"/>
  <c r="J1035" i="1"/>
  <c r="J1031" i="1"/>
  <c r="K1031" i="1" s="1"/>
  <c r="K1028" i="1" s="1"/>
  <c r="M1028" i="1"/>
  <c r="J1027" i="1"/>
  <c r="K1027" i="1" s="1"/>
  <c r="K1024" i="1" s="1"/>
  <c r="M1024" i="1" s="1"/>
  <c r="J1023" i="1"/>
  <c r="J1022" i="1"/>
  <c r="K1023" i="1" s="1"/>
  <c r="K1019" i="1"/>
  <c r="M1019" i="1" s="1"/>
  <c r="K1018" i="1"/>
  <c r="K1014" i="1" s="1"/>
  <c r="M1014" i="1" s="1"/>
  <c r="J1017" i="1"/>
  <c r="J1013" i="1"/>
  <c r="K1013" i="1" s="1"/>
  <c r="K1010" i="1" s="1"/>
  <c r="M1010" i="1" s="1"/>
  <c r="K1009" i="1"/>
  <c r="K1006" i="1" s="1"/>
  <c r="M1006" i="1" s="1"/>
  <c r="J1009" i="1"/>
  <c r="J1005" i="1"/>
  <c r="K1005" i="1" s="1"/>
  <c r="K1002" i="1"/>
  <c r="M1002" i="1" s="1"/>
  <c r="K1001" i="1"/>
  <c r="K998" i="1" s="1"/>
  <c r="M998" i="1" s="1"/>
  <c r="J1001" i="1"/>
  <c r="J997" i="1"/>
  <c r="K997" i="1" s="1"/>
  <c r="K994" i="1" s="1"/>
  <c r="M994" i="1" s="1"/>
  <c r="K993" i="1"/>
  <c r="K990" i="1" s="1"/>
  <c r="M990" i="1" s="1"/>
  <c r="J993" i="1"/>
  <c r="J989" i="1"/>
  <c r="K989" i="1" s="1"/>
  <c r="K986" i="1"/>
  <c r="M986" i="1" s="1"/>
  <c r="K982" i="1"/>
  <c r="M982" i="1" s="1"/>
  <c r="K980" i="1"/>
  <c r="M980" i="1" s="1"/>
  <c r="M978" i="1"/>
  <c r="K978" i="1"/>
  <c r="K976" i="1"/>
  <c r="M976" i="1" s="1"/>
  <c r="K974" i="1"/>
  <c r="M974" i="1" s="1"/>
  <c r="K972" i="1"/>
  <c r="M972" i="1" s="1"/>
  <c r="M970" i="1"/>
  <c r="K970" i="1"/>
  <c r="K968" i="1"/>
  <c r="M968" i="1" s="1"/>
  <c r="K966" i="1"/>
  <c r="M966" i="1" s="1"/>
  <c r="K962" i="1"/>
  <c r="M962" i="1" s="1"/>
  <c r="J961" i="1"/>
  <c r="K961" i="1" s="1"/>
  <c r="K958" i="1" s="1"/>
  <c r="M958" i="1" s="1"/>
  <c r="K957" i="1"/>
  <c r="K954" i="1" s="1"/>
  <c r="M954" i="1" s="1"/>
  <c r="J957" i="1"/>
  <c r="K952" i="1"/>
  <c r="M952" i="1" s="1"/>
  <c r="J951" i="1"/>
  <c r="K951" i="1" s="1"/>
  <c r="K948" i="1" s="1"/>
  <c r="M948" i="1"/>
  <c r="K944" i="1"/>
  <c r="K941" i="1" s="1"/>
  <c r="M941" i="1" s="1"/>
  <c r="J944" i="1"/>
  <c r="J940" i="1"/>
  <c r="K940" i="1" s="1"/>
  <c r="K937" i="1" s="1"/>
  <c r="M937" i="1" s="1"/>
  <c r="L945" i="1" s="1"/>
  <c r="K936" i="1"/>
  <c r="K933" i="1" s="1"/>
  <c r="M933" i="1" s="1"/>
  <c r="J936" i="1"/>
  <c r="J932" i="1"/>
  <c r="K932" i="1" s="1"/>
  <c r="K929" i="1"/>
  <c r="M929" i="1" s="1"/>
  <c r="K928" i="1"/>
  <c r="K925" i="1" s="1"/>
  <c r="M925" i="1" s="1"/>
  <c r="J928" i="1"/>
  <c r="M921" i="1"/>
  <c r="K921" i="1"/>
  <c r="K919" i="1"/>
  <c r="M919" i="1" s="1"/>
  <c r="J918" i="1"/>
  <c r="J917" i="1"/>
  <c r="J916" i="1"/>
  <c r="J915" i="1"/>
  <c r="J914" i="1"/>
  <c r="J913" i="1"/>
  <c r="J909" i="1"/>
  <c r="J908" i="1"/>
  <c r="J907" i="1"/>
  <c r="K909" i="1" s="1"/>
  <c r="K900" i="1" s="1"/>
  <c r="M900" i="1" s="1"/>
  <c r="J906" i="1"/>
  <c r="J905" i="1"/>
  <c r="J904" i="1"/>
  <c r="J903" i="1"/>
  <c r="J899" i="1"/>
  <c r="K899" i="1" s="1"/>
  <c r="K895" i="1" s="1"/>
  <c r="M895" i="1" s="1"/>
  <c r="J898" i="1"/>
  <c r="J894" i="1"/>
  <c r="K894" i="1" s="1"/>
  <c r="K891" i="1"/>
  <c r="M891" i="1" s="1"/>
  <c r="K890" i="1"/>
  <c r="J889" i="1"/>
  <c r="J888" i="1"/>
  <c r="J887" i="1"/>
  <c r="M884" i="1"/>
  <c r="K884" i="1"/>
  <c r="J883" i="1"/>
  <c r="K883" i="1" s="1"/>
  <c r="K880" i="1" s="1"/>
  <c r="M880" i="1"/>
  <c r="J879" i="1"/>
  <c r="K879" i="1" s="1"/>
  <c r="K876" i="1"/>
  <c r="M876" i="1" s="1"/>
  <c r="J875" i="1"/>
  <c r="K875" i="1" s="1"/>
  <c r="K872" i="1" s="1"/>
  <c r="M872" i="1"/>
  <c r="J871" i="1"/>
  <c r="K871" i="1" s="1"/>
  <c r="K868" i="1" s="1"/>
  <c r="M868" i="1" s="1"/>
  <c r="J867" i="1"/>
  <c r="K867" i="1" s="1"/>
  <c r="K864" i="1" s="1"/>
  <c r="M864" i="1"/>
  <c r="J863" i="1"/>
  <c r="K863" i="1" s="1"/>
  <c r="K860" i="1"/>
  <c r="M860" i="1" s="1"/>
  <c r="J859" i="1"/>
  <c r="K859" i="1" s="1"/>
  <c r="K856" i="1" s="1"/>
  <c r="M856" i="1" s="1"/>
  <c r="J853" i="1"/>
  <c r="J852" i="1"/>
  <c r="J851" i="1"/>
  <c r="K847" i="1"/>
  <c r="K844" i="1" s="1"/>
  <c r="M844" i="1" s="1"/>
  <c r="J847" i="1"/>
  <c r="K843" i="1"/>
  <c r="K840" i="1" s="1"/>
  <c r="M840" i="1" s="1"/>
  <c r="J843" i="1"/>
  <c r="J839" i="1"/>
  <c r="J838" i="1"/>
  <c r="J837" i="1"/>
  <c r="J836" i="1"/>
  <c r="K839" i="1" s="1"/>
  <c r="K831" i="1" s="1"/>
  <c r="M831" i="1" s="1"/>
  <c r="J835" i="1"/>
  <c r="J834" i="1"/>
  <c r="K830" i="1"/>
  <c r="K826" i="1" s="1"/>
  <c r="J830" i="1"/>
  <c r="J829" i="1"/>
  <c r="M826" i="1"/>
  <c r="J823" i="1"/>
  <c r="J822" i="1"/>
  <c r="J821" i="1"/>
  <c r="K823" i="1" s="1"/>
  <c r="K818" i="1" s="1"/>
  <c r="M818" i="1" s="1"/>
  <c r="K817" i="1"/>
  <c r="K813" i="1" s="1"/>
  <c r="M813" i="1" s="1"/>
  <c r="J817" i="1"/>
  <c r="J816" i="1"/>
  <c r="K812" i="1"/>
  <c r="J812" i="1"/>
  <c r="J811" i="1"/>
  <c r="M808" i="1"/>
  <c r="K808" i="1"/>
  <c r="J807" i="1"/>
  <c r="J806" i="1"/>
  <c r="J805" i="1"/>
  <c r="J801" i="1"/>
  <c r="J800" i="1"/>
  <c r="J799" i="1"/>
  <c r="K801" i="1" s="1"/>
  <c r="K796" i="1" s="1"/>
  <c r="M796" i="1" s="1"/>
  <c r="J795" i="1"/>
  <c r="J794" i="1"/>
  <c r="J793" i="1"/>
  <c r="J792" i="1"/>
  <c r="J791" i="1"/>
  <c r="J787" i="1"/>
  <c r="J786" i="1"/>
  <c r="J785" i="1"/>
  <c r="K787" i="1" s="1"/>
  <c r="K782" i="1" s="1"/>
  <c r="M782" i="1" s="1"/>
  <c r="K776" i="1"/>
  <c r="M776" i="1" s="1"/>
  <c r="J775" i="1"/>
  <c r="J774" i="1"/>
  <c r="J770" i="1"/>
  <c r="K770" i="1" s="1"/>
  <c r="K767" i="1" s="1"/>
  <c r="M767" i="1" s="1"/>
  <c r="J766" i="1"/>
  <c r="K766" i="1" s="1"/>
  <c r="K763" i="1" s="1"/>
  <c r="M763" i="1" s="1"/>
  <c r="J762" i="1"/>
  <c r="K762" i="1" s="1"/>
  <c r="K759" i="1" s="1"/>
  <c r="M759" i="1" s="1"/>
  <c r="K758" i="1"/>
  <c r="K755" i="1" s="1"/>
  <c r="M755" i="1" s="1"/>
  <c r="J758" i="1"/>
  <c r="J754" i="1"/>
  <c r="K754" i="1" s="1"/>
  <c r="K751" i="1" s="1"/>
  <c r="M751" i="1" s="1"/>
  <c r="J750" i="1"/>
  <c r="K750" i="1" s="1"/>
  <c r="K746" i="1" s="1"/>
  <c r="M746" i="1" s="1"/>
  <c r="J749" i="1"/>
  <c r="J745" i="1"/>
  <c r="K745" i="1" s="1"/>
  <c r="K742" i="1" s="1"/>
  <c r="M742" i="1" s="1"/>
  <c r="K741" i="1"/>
  <c r="K738" i="1" s="1"/>
  <c r="M738" i="1" s="1"/>
  <c r="J741" i="1"/>
  <c r="J737" i="1"/>
  <c r="K737" i="1" s="1"/>
  <c r="K734" i="1" s="1"/>
  <c r="M734" i="1" s="1"/>
  <c r="K733" i="1"/>
  <c r="K730" i="1" s="1"/>
  <c r="M730" i="1" s="1"/>
  <c r="J733" i="1"/>
  <c r="K729" i="1"/>
  <c r="K726" i="1" s="1"/>
  <c r="M726" i="1" s="1"/>
  <c r="J729" i="1"/>
  <c r="K725" i="1"/>
  <c r="J725" i="1"/>
  <c r="J724" i="1"/>
  <c r="K721" i="1"/>
  <c r="M721" i="1" s="1"/>
  <c r="K720" i="1"/>
  <c r="K717" i="1" s="1"/>
  <c r="M717" i="1" s="1"/>
  <c r="J720" i="1"/>
  <c r="J716" i="1"/>
  <c r="K716" i="1" s="1"/>
  <c r="K713" i="1"/>
  <c r="M713" i="1" s="1"/>
  <c r="J712" i="1"/>
  <c r="J711" i="1"/>
  <c r="K712" i="1" s="1"/>
  <c r="K708" i="1" s="1"/>
  <c r="M708" i="1" s="1"/>
  <c r="J705" i="1"/>
  <c r="J704" i="1"/>
  <c r="J703" i="1"/>
  <c r="K705" i="1" s="1"/>
  <c r="K700" i="1" s="1"/>
  <c r="M700" i="1" s="1"/>
  <c r="J699" i="1"/>
  <c r="K699" i="1" s="1"/>
  <c r="K695" i="1" s="1"/>
  <c r="M695" i="1" s="1"/>
  <c r="J698" i="1"/>
  <c r="J686" i="1"/>
  <c r="J685" i="1"/>
  <c r="J684" i="1"/>
  <c r="J683" i="1"/>
  <c r="J681" i="1"/>
  <c r="J680" i="1"/>
  <c r="J679" i="1"/>
  <c r="J678" i="1"/>
  <c r="J677" i="1"/>
  <c r="J676" i="1"/>
  <c r="J674" i="1"/>
  <c r="J673" i="1"/>
  <c r="J672" i="1"/>
  <c r="J671" i="1"/>
  <c r="J670" i="1"/>
  <c r="J669" i="1"/>
  <c r="J668" i="1"/>
  <c r="J667" i="1"/>
  <c r="J666" i="1"/>
  <c r="J665" i="1"/>
  <c r="J664" i="1"/>
  <c r="J663" i="1"/>
  <c r="J662" i="1"/>
  <c r="J661" i="1"/>
  <c r="J660" i="1"/>
  <c r="J659" i="1"/>
  <c r="J658" i="1"/>
  <c r="J657" i="1"/>
  <c r="J656" i="1"/>
  <c r="J655" i="1"/>
  <c r="J654" i="1"/>
  <c r="J653" i="1"/>
  <c r="J652" i="1"/>
  <c r="J651" i="1"/>
  <c r="J650" i="1"/>
  <c r="K694" i="1" s="1"/>
  <c r="K646" i="1" s="1"/>
  <c r="M646" i="1" s="1"/>
  <c r="J644" i="1"/>
  <c r="J643" i="1"/>
  <c r="J642" i="1"/>
  <c r="J641" i="1"/>
  <c r="J640" i="1"/>
  <c r="J639" i="1"/>
  <c r="J638" i="1"/>
  <c r="J637" i="1"/>
  <c r="K645" i="1" s="1"/>
  <c r="K634" i="1" s="1"/>
  <c r="M634" i="1" s="1"/>
  <c r="L706" i="1" s="1"/>
  <c r="J631" i="1"/>
  <c r="J630" i="1"/>
  <c r="K631" i="1" s="1"/>
  <c r="K627" i="1" s="1"/>
  <c r="M627" i="1" s="1"/>
  <c r="J626" i="1"/>
  <c r="J625" i="1"/>
  <c r="K621" i="1"/>
  <c r="K618" i="1" s="1"/>
  <c r="M618" i="1" s="1"/>
  <c r="J621" i="1"/>
  <c r="J617" i="1"/>
  <c r="J616" i="1"/>
  <c r="J615" i="1"/>
  <c r="K617" i="1" s="1"/>
  <c r="K612" i="1" s="1"/>
  <c r="M612" i="1" s="1"/>
  <c r="K611" i="1"/>
  <c r="K608" i="1" s="1"/>
  <c r="M608" i="1" s="1"/>
  <c r="J611" i="1"/>
  <c r="J607" i="1"/>
  <c r="K607" i="1" s="1"/>
  <c r="K604" i="1" s="1"/>
  <c r="M604" i="1" s="1"/>
  <c r="K603" i="1"/>
  <c r="K599" i="1" s="1"/>
  <c r="M599" i="1" s="1"/>
  <c r="J603" i="1"/>
  <c r="J602" i="1"/>
  <c r="K598" i="1"/>
  <c r="K595" i="1" s="1"/>
  <c r="M595" i="1" s="1"/>
  <c r="J598" i="1"/>
  <c r="K594" i="1"/>
  <c r="J594" i="1"/>
  <c r="K591" i="1"/>
  <c r="M591" i="1" s="1"/>
  <c r="J590" i="1"/>
  <c r="J589" i="1"/>
  <c r="K590" i="1" s="1"/>
  <c r="K586" i="1" s="1"/>
  <c r="M586" i="1" s="1"/>
  <c r="J585" i="1"/>
  <c r="J584" i="1"/>
  <c r="K585" i="1" s="1"/>
  <c r="K581" i="1" s="1"/>
  <c r="M581" i="1" s="1"/>
  <c r="J578" i="1"/>
  <c r="K578" i="1" s="1"/>
  <c r="K575" i="1" s="1"/>
  <c r="M575" i="1" s="1"/>
  <c r="K574" i="1"/>
  <c r="K570" i="1" s="1"/>
  <c r="M570" i="1" s="1"/>
  <c r="J574" i="1"/>
  <c r="J573" i="1"/>
  <c r="J569" i="1"/>
  <c r="J568" i="1"/>
  <c r="J567" i="1"/>
  <c r="J566" i="1"/>
  <c r="K569" i="1" s="1"/>
  <c r="K563" i="1" s="1"/>
  <c r="M563" i="1" s="1"/>
  <c r="J562" i="1"/>
  <c r="J561" i="1"/>
  <c r="K562" i="1" s="1"/>
  <c r="K558" i="1" s="1"/>
  <c r="M558" i="1" s="1"/>
  <c r="K557" i="1"/>
  <c r="J557" i="1"/>
  <c r="J556" i="1"/>
  <c r="J555" i="1"/>
  <c r="K552" i="1"/>
  <c r="M552" i="1" s="1"/>
  <c r="J551" i="1"/>
  <c r="J550" i="1"/>
  <c r="J549" i="1"/>
  <c r="J548" i="1"/>
  <c r="J547" i="1"/>
  <c r="J546" i="1"/>
  <c r="J545" i="1"/>
  <c r="J544" i="1"/>
  <c r="J543" i="1"/>
  <c r="J542" i="1"/>
  <c r="K551" i="1" s="1"/>
  <c r="K538" i="1" s="1"/>
  <c r="M538" i="1" s="1"/>
  <c r="J541" i="1"/>
  <c r="J535" i="1"/>
  <c r="J534" i="1"/>
  <c r="J533" i="1"/>
  <c r="J531" i="1"/>
  <c r="J530" i="1"/>
  <c r="J529" i="1"/>
  <c r="J528" i="1"/>
  <c r="J527" i="1"/>
  <c r="J525" i="1"/>
  <c r="J524" i="1"/>
  <c r="J523" i="1"/>
  <c r="J522" i="1"/>
  <c r="J521" i="1"/>
  <c r="J520" i="1"/>
  <c r="J519" i="1"/>
  <c r="J518" i="1"/>
  <c r="J517" i="1"/>
  <c r="J516" i="1"/>
  <c r="J515" i="1"/>
  <c r="J514" i="1"/>
  <c r="J513" i="1"/>
  <c r="J512" i="1"/>
  <c r="J511" i="1"/>
  <c r="J510" i="1"/>
  <c r="J509" i="1"/>
  <c r="J508" i="1"/>
  <c r="J507" i="1"/>
  <c r="J506" i="1"/>
  <c r="J505" i="1"/>
  <c r="J504" i="1"/>
  <c r="J503" i="1"/>
  <c r="J502" i="1"/>
  <c r="K535" i="1" s="1"/>
  <c r="K497" i="1" s="1"/>
  <c r="M497" i="1" s="1"/>
  <c r="J501" i="1"/>
  <c r="J495" i="1"/>
  <c r="J494" i="1"/>
  <c r="J493" i="1"/>
  <c r="J492" i="1"/>
  <c r="K496" i="1" s="1"/>
  <c r="K489" i="1" s="1"/>
  <c r="M489" i="1" s="1"/>
  <c r="J488" i="1"/>
  <c r="J487" i="1"/>
  <c r="J486" i="1"/>
  <c r="J485" i="1"/>
  <c r="J484" i="1"/>
  <c r="J483" i="1"/>
  <c r="K488" i="1" s="1"/>
  <c r="K480" i="1" s="1"/>
  <c r="M480" i="1" s="1"/>
  <c r="J479" i="1"/>
  <c r="J478" i="1"/>
  <c r="J477" i="1"/>
  <c r="J476" i="1"/>
  <c r="J475" i="1"/>
  <c r="J474" i="1"/>
  <c r="J473" i="1"/>
  <c r="J472" i="1"/>
  <c r="J471" i="1"/>
  <c r="J470" i="1"/>
  <c r="J469" i="1"/>
  <c r="K479" i="1" s="1"/>
  <c r="K466" i="1" s="1"/>
  <c r="M466" i="1" s="1"/>
  <c r="J465" i="1"/>
  <c r="K465" i="1" s="1"/>
  <c r="K462" i="1" s="1"/>
  <c r="M462" i="1" s="1"/>
  <c r="J461" i="1"/>
  <c r="J460" i="1"/>
  <c r="K461" i="1" s="1"/>
  <c r="K457" i="1" s="1"/>
  <c r="M457" i="1" s="1"/>
  <c r="J456" i="1"/>
  <c r="J455" i="1"/>
  <c r="K456" i="1" s="1"/>
  <c r="K452" i="1" s="1"/>
  <c r="M452" i="1" s="1"/>
  <c r="K451" i="1"/>
  <c r="K446" i="1" s="1"/>
  <c r="M446" i="1" s="1"/>
  <c r="J451" i="1"/>
  <c r="J450" i="1"/>
  <c r="J449" i="1"/>
  <c r="J445" i="1"/>
  <c r="J444" i="1"/>
  <c r="J443" i="1"/>
  <c r="J442" i="1"/>
  <c r="J441" i="1"/>
  <c r="J440" i="1"/>
  <c r="J439" i="1"/>
  <c r="J438" i="1"/>
  <c r="J437" i="1"/>
  <c r="J436" i="1"/>
  <c r="J435" i="1"/>
  <c r="J434" i="1"/>
  <c r="J433" i="1"/>
  <c r="J432" i="1"/>
  <c r="J431" i="1"/>
  <c r="J430" i="1"/>
  <c r="J429" i="1"/>
  <c r="J428" i="1"/>
  <c r="J427" i="1"/>
  <c r="J426" i="1"/>
  <c r="J425" i="1"/>
  <c r="J424" i="1"/>
  <c r="J423" i="1"/>
  <c r="J422" i="1"/>
  <c r="J421" i="1"/>
  <c r="K445" i="1" s="1"/>
  <c r="K418" i="1" s="1"/>
  <c r="M418" i="1" s="1"/>
  <c r="J415" i="1"/>
  <c r="J414" i="1"/>
  <c r="K415" i="1" s="1"/>
  <c r="K408" i="1" s="1"/>
  <c r="M408" i="1" s="1"/>
  <c r="J413" i="1"/>
  <c r="J412" i="1"/>
  <c r="J407" i="1"/>
  <c r="J406" i="1"/>
  <c r="J405" i="1"/>
  <c r="K407" i="1" s="1"/>
  <c r="K401" i="1" s="1"/>
  <c r="M401" i="1" s="1"/>
  <c r="J404" i="1"/>
  <c r="J400" i="1"/>
  <c r="J399" i="1"/>
  <c r="J398" i="1"/>
  <c r="J397" i="1"/>
  <c r="J396" i="1"/>
  <c r="J394" i="1"/>
  <c r="J393" i="1"/>
  <c r="J392" i="1"/>
  <c r="J391" i="1"/>
  <c r="K400" i="1" s="1"/>
  <c r="K387" i="1" s="1"/>
  <c r="M387" i="1" s="1"/>
  <c r="J386" i="1"/>
  <c r="J385" i="1"/>
  <c r="J384" i="1"/>
  <c r="J383" i="1"/>
  <c r="J382" i="1"/>
  <c r="J381" i="1"/>
  <c r="J380" i="1"/>
  <c r="J379" i="1"/>
  <c r="J378" i="1"/>
  <c r="J377" i="1"/>
  <c r="J376" i="1"/>
  <c r="J375" i="1"/>
  <c r="J374" i="1"/>
  <c r="J373" i="1"/>
  <c r="J372" i="1"/>
  <c r="J371" i="1"/>
  <c r="J370" i="1"/>
  <c r="J369" i="1"/>
  <c r="J368" i="1"/>
  <c r="J367" i="1"/>
  <c r="J366" i="1"/>
  <c r="J365" i="1"/>
  <c r="J364" i="1"/>
  <c r="J363" i="1"/>
  <c r="J362" i="1"/>
  <c r="J361" i="1"/>
  <c r="J360" i="1"/>
  <c r="J359" i="1"/>
  <c r="J358" i="1"/>
  <c r="J357" i="1"/>
  <c r="J356" i="1"/>
  <c r="J355" i="1"/>
  <c r="K386" i="1" s="1"/>
  <c r="K352" i="1" s="1"/>
  <c r="M352" i="1" s="1"/>
  <c r="J351" i="1"/>
  <c r="J350" i="1"/>
  <c r="J349" i="1"/>
  <c r="J348" i="1"/>
  <c r="J347" i="1"/>
  <c r="J346" i="1"/>
  <c r="J345" i="1"/>
  <c r="J344" i="1"/>
  <c r="J343" i="1"/>
  <c r="J342" i="1"/>
  <c r="J341" i="1"/>
  <c r="J340" i="1"/>
  <c r="J339" i="1"/>
  <c r="J338" i="1"/>
  <c r="J337" i="1"/>
  <c r="J336" i="1"/>
  <c r="J335" i="1"/>
  <c r="J334" i="1"/>
  <c r="J333" i="1"/>
  <c r="J332" i="1"/>
  <c r="J331" i="1"/>
  <c r="J330" i="1"/>
  <c r="J329" i="1"/>
  <c r="J328" i="1"/>
  <c r="J327" i="1"/>
  <c r="J326" i="1"/>
  <c r="J325" i="1"/>
  <c r="J324" i="1"/>
  <c r="J323" i="1"/>
  <c r="J322" i="1"/>
  <c r="J321" i="1"/>
  <c r="J320" i="1"/>
  <c r="J319" i="1"/>
  <c r="J318" i="1"/>
  <c r="J317" i="1"/>
  <c r="J316" i="1"/>
  <c r="J315" i="1"/>
  <c r="J314" i="1"/>
  <c r="K351" i="1" s="1"/>
  <c r="K311" i="1" s="1"/>
  <c r="M311" i="1" s="1"/>
  <c r="L416" i="1" s="1"/>
  <c r="J308" i="1"/>
  <c r="J307" i="1"/>
  <c r="J306" i="1"/>
  <c r="J305" i="1"/>
  <c r="J304" i="1"/>
  <c r="J303" i="1"/>
  <c r="J302" i="1"/>
  <c r="J301" i="1"/>
  <c r="J300" i="1"/>
  <c r="J299" i="1"/>
  <c r="J298" i="1"/>
  <c r="J297" i="1"/>
  <c r="J296" i="1"/>
  <c r="J295" i="1"/>
  <c r="J294" i="1"/>
  <c r="J293" i="1"/>
  <c r="K308" i="1" s="1"/>
  <c r="K289" i="1" s="1"/>
  <c r="M289" i="1" s="1"/>
  <c r="J292" i="1"/>
  <c r="J288" i="1"/>
  <c r="J287" i="1"/>
  <c r="J286" i="1"/>
  <c r="J285" i="1"/>
  <c r="J284" i="1"/>
  <c r="J283" i="1"/>
  <c r="J282" i="1"/>
  <c r="J281" i="1"/>
  <c r="J280" i="1"/>
  <c r="J279" i="1"/>
  <c r="J278" i="1"/>
  <c r="J277" i="1"/>
  <c r="K288" i="1" s="1"/>
  <c r="K273" i="1" s="1"/>
  <c r="M273" i="1" s="1"/>
  <c r="J276" i="1"/>
  <c r="J272" i="1"/>
  <c r="K272" i="1" s="1"/>
  <c r="K269" i="1" s="1"/>
  <c r="M269" i="1" s="1"/>
  <c r="L309" i="1" s="1"/>
  <c r="J266" i="1"/>
  <c r="K266" i="1" s="1"/>
  <c r="K263" i="1" s="1"/>
  <c r="M263" i="1" s="1"/>
  <c r="K262" i="1"/>
  <c r="K258" i="1" s="1"/>
  <c r="M258" i="1" s="1"/>
  <c r="J262" i="1"/>
  <c r="J261" i="1"/>
  <c r="K257" i="1"/>
  <c r="J257" i="1"/>
  <c r="M254" i="1"/>
  <c r="K254" i="1"/>
  <c r="J253" i="1"/>
  <c r="J252" i="1"/>
  <c r="J251" i="1"/>
  <c r="K253" i="1" s="1"/>
  <c r="K248" i="1" s="1"/>
  <c r="M248" i="1" s="1"/>
  <c r="K247" i="1"/>
  <c r="K242" i="1" s="1"/>
  <c r="M242" i="1" s="1"/>
  <c r="J247" i="1"/>
  <c r="J246" i="1"/>
  <c r="J245" i="1"/>
  <c r="K238" i="1"/>
  <c r="M238" i="1" s="1"/>
  <c r="K236" i="1"/>
  <c r="M236" i="1" s="1"/>
  <c r="M234" i="1"/>
  <c r="K234" i="1"/>
  <c r="M232" i="1"/>
  <c r="K232" i="1"/>
  <c r="J230" i="1"/>
  <c r="J229" i="1"/>
  <c r="J228" i="1"/>
  <c r="J227" i="1"/>
  <c r="J226" i="1"/>
  <c r="J225" i="1"/>
  <c r="J224" i="1"/>
  <c r="J223" i="1"/>
  <c r="J222" i="1"/>
  <c r="J221" i="1"/>
  <c r="J220" i="1"/>
  <c r="K231" i="1" s="1"/>
  <c r="K217" i="1" s="1"/>
  <c r="M217" i="1" s="1"/>
  <c r="J215" i="1"/>
  <c r="J214" i="1"/>
  <c r="J213" i="1"/>
  <c r="J212" i="1"/>
  <c r="J211" i="1"/>
  <c r="J210" i="1"/>
  <c r="J209" i="1"/>
  <c r="J208" i="1"/>
  <c r="J207" i="1"/>
  <c r="J206" i="1"/>
  <c r="J205" i="1"/>
  <c r="J204" i="1"/>
  <c r="J203" i="1"/>
  <c r="J202" i="1"/>
  <c r="J201" i="1"/>
  <c r="J200" i="1"/>
  <c r="K216" i="1" s="1"/>
  <c r="K196" i="1" s="1"/>
  <c r="M196" i="1" s="1"/>
  <c r="J199" i="1"/>
  <c r="J195" i="1"/>
  <c r="J194" i="1"/>
  <c r="J193" i="1"/>
  <c r="J192" i="1"/>
  <c r="J191" i="1"/>
  <c r="J190" i="1"/>
  <c r="K195" i="1" s="1"/>
  <c r="K187" i="1" s="1"/>
  <c r="M187" i="1" s="1"/>
  <c r="J186" i="1"/>
  <c r="J185" i="1"/>
  <c r="K186" i="1" s="1"/>
  <c r="K182" i="1" s="1"/>
  <c r="M182" i="1" s="1"/>
  <c r="J181" i="1"/>
  <c r="J180" i="1"/>
  <c r="J179" i="1"/>
  <c r="K181" i="1" s="1"/>
  <c r="K176" i="1" s="1"/>
  <c r="M176" i="1" s="1"/>
  <c r="K175" i="1"/>
  <c r="K164" i="1" s="1"/>
  <c r="M164" i="1" s="1"/>
  <c r="J175" i="1"/>
  <c r="J174" i="1"/>
  <c r="J173" i="1"/>
  <c r="J172" i="1"/>
  <c r="J171" i="1"/>
  <c r="J169" i="1"/>
  <c r="J168" i="1"/>
  <c r="J162" i="1"/>
  <c r="J161" i="1"/>
  <c r="J160" i="1"/>
  <c r="J159" i="1"/>
  <c r="J157" i="1"/>
  <c r="J156" i="1"/>
  <c r="J163" i="1" s="1"/>
  <c r="K163" i="1" s="1"/>
  <c r="K152" i="1" s="1"/>
  <c r="M152" i="1" s="1"/>
  <c r="K150" i="1"/>
  <c r="M150" i="1" s="1"/>
  <c r="M148" i="1"/>
  <c r="K148" i="1"/>
  <c r="K147" i="1"/>
  <c r="K142" i="1" s="1"/>
  <c r="M142" i="1" s="1"/>
  <c r="J147" i="1"/>
  <c r="J146" i="1"/>
  <c r="J145" i="1"/>
  <c r="J141" i="1"/>
  <c r="J140" i="1"/>
  <c r="J139" i="1"/>
  <c r="K141" i="1" s="1"/>
  <c r="K136" i="1" s="1"/>
  <c r="M136" i="1" s="1"/>
  <c r="J135" i="1"/>
  <c r="J134" i="1"/>
  <c r="J133" i="1"/>
  <c r="K135" i="1" s="1"/>
  <c r="K130" i="1" s="1"/>
  <c r="M130" i="1" s="1"/>
  <c r="J129" i="1"/>
  <c r="J128" i="1"/>
  <c r="J127" i="1"/>
  <c r="K129" i="1" s="1"/>
  <c r="K124" i="1" s="1"/>
  <c r="M124" i="1" s="1"/>
  <c r="K123" i="1"/>
  <c r="K118" i="1" s="1"/>
  <c r="M118" i="1" s="1"/>
  <c r="J123" i="1"/>
  <c r="J122" i="1"/>
  <c r="J121" i="1"/>
  <c r="J117" i="1"/>
  <c r="J116" i="1"/>
  <c r="J115" i="1"/>
  <c r="K117" i="1" s="1"/>
  <c r="K109" i="1" s="1"/>
  <c r="M109" i="1" s="1"/>
  <c r="J114" i="1"/>
  <c r="J113" i="1"/>
  <c r="J112" i="1"/>
  <c r="J108" i="1"/>
  <c r="J107" i="1"/>
  <c r="J106" i="1"/>
  <c r="J105" i="1"/>
  <c r="J104" i="1"/>
  <c r="J103" i="1"/>
  <c r="J102" i="1"/>
  <c r="J101" i="1"/>
  <c r="J100" i="1"/>
  <c r="J99" i="1"/>
  <c r="K108" i="1" s="1"/>
  <c r="K94" i="1" s="1"/>
  <c r="M94" i="1" s="1"/>
  <c r="J98" i="1"/>
  <c r="J97" i="1"/>
  <c r="J93" i="1"/>
  <c r="J92" i="1"/>
  <c r="K93" i="1" s="1"/>
  <c r="K89" i="1" s="1"/>
  <c r="M89" i="1" s="1"/>
  <c r="J88" i="1"/>
  <c r="J87" i="1"/>
  <c r="J86" i="1"/>
  <c r="K88" i="1" s="1"/>
  <c r="K83" i="1" s="1"/>
  <c r="M83" i="1" s="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K82" i="1" s="1"/>
  <c r="K41" i="1" s="1"/>
  <c r="M41" i="1" s="1"/>
  <c r="J40" i="1"/>
  <c r="J39" i="1"/>
  <c r="K40" i="1" s="1"/>
  <c r="K36" i="1" s="1"/>
  <c r="M36" i="1" s="1"/>
  <c r="J35" i="1"/>
  <c r="J34" i="1"/>
  <c r="J33" i="1"/>
  <c r="J32" i="1"/>
  <c r="J31" i="1"/>
  <c r="J30" i="1"/>
  <c r="J29" i="1"/>
  <c r="J28" i="1"/>
  <c r="J27" i="1"/>
  <c r="J26" i="1"/>
  <c r="J25" i="1"/>
  <c r="J24" i="1"/>
  <c r="J23" i="1"/>
  <c r="J22" i="1"/>
  <c r="J21" i="1"/>
  <c r="J20" i="1"/>
  <c r="J19" i="1"/>
  <c r="K35" i="1" s="1"/>
  <c r="K15" i="1" s="1"/>
  <c r="M15" i="1" s="1"/>
  <c r="J18" i="1"/>
  <c r="J14" i="1"/>
  <c r="J13" i="1"/>
  <c r="J12" i="1"/>
  <c r="J11" i="1"/>
  <c r="K14" i="1" s="1"/>
  <c r="K6" i="1" s="1"/>
  <c r="M6" i="1" s="1"/>
  <c r="J9" i="1"/>
  <c r="L633" i="1" l="1"/>
  <c r="M633" i="1" s="1"/>
  <c r="M706" i="1"/>
  <c r="M945" i="1"/>
  <c r="L924" i="1"/>
  <c r="M924" i="1" s="1"/>
  <c r="L1086" i="1"/>
  <c r="M1086" i="1" s="1"/>
  <c r="M1107" i="1"/>
  <c r="L854" i="1"/>
  <c r="L1133" i="1"/>
  <c r="L1213" i="1"/>
  <c r="L1251" i="1"/>
  <c r="L268" i="1"/>
  <c r="M268" i="1" s="1"/>
  <c r="M309" i="1"/>
  <c r="L240" i="1"/>
  <c r="L267" i="1"/>
  <c r="L923" i="1"/>
  <c r="M1085" i="1"/>
  <c r="L1067" i="1"/>
  <c r="M1067" i="1" s="1"/>
  <c r="M1141" i="1"/>
  <c r="L1134" i="1"/>
  <c r="M1134" i="1" s="1"/>
  <c r="L1269" i="1"/>
  <c r="M1269" i="1" s="1"/>
  <c r="M1274" i="1"/>
  <c r="L536" i="1"/>
  <c r="L310" i="1"/>
  <c r="M310" i="1" s="1"/>
  <c r="M416" i="1"/>
  <c r="L579" i="1"/>
  <c r="L1253" i="1"/>
  <c r="M1253" i="1" s="1"/>
  <c r="M1262" i="1"/>
  <c r="L1066" i="1"/>
  <c r="L1144" i="1"/>
  <c r="M1144" i="1" s="1"/>
  <c r="M1149" i="1"/>
  <c r="K626" i="1"/>
  <c r="K622" i="1" s="1"/>
  <c r="M622" i="1" s="1"/>
  <c r="L632" i="1" s="1"/>
  <c r="K853" i="1"/>
  <c r="K848" i="1" s="1"/>
  <c r="M848" i="1" s="1"/>
  <c r="L1441" i="1"/>
  <c r="L1046" i="1"/>
  <c r="L964" i="1"/>
  <c r="M1054" i="1"/>
  <c r="L1047" i="1"/>
  <c r="M1047" i="1" s="1"/>
  <c r="L1150" i="1"/>
  <c r="M1150" i="1" s="1"/>
  <c r="M1155" i="1"/>
  <c r="K1324" i="1"/>
  <c r="K1310" i="1" s="1"/>
  <c r="M1310" i="1" s="1"/>
  <c r="L1349" i="1" s="1"/>
  <c r="K795" i="1"/>
  <c r="K788" i="1" s="1"/>
  <c r="M788" i="1" s="1"/>
  <c r="L984" i="1"/>
  <c r="L1294" i="1"/>
  <c r="K918" i="1"/>
  <c r="K910" i="1" s="1"/>
  <c r="M910" i="1" s="1"/>
  <c r="K1402" i="1"/>
  <c r="K1398" i="1" s="1"/>
  <c r="M1398" i="1" s="1"/>
  <c r="L1415" i="1" s="1"/>
  <c r="K807" i="1"/>
  <c r="K802" i="1" s="1"/>
  <c r="M802" i="1" s="1"/>
  <c r="M1268" i="1"/>
  <c r="M1443" i="1"/>
  <c r="L1445" i="1" s="1"/>
  <c r="K775" i="1"/>
  <c r="K771" i="1" s="1"/>
  <c r="M771" i="1" s="1"/>
  <c r="L824" i="1" s="1"/>
  <c r="L580" i="1" l="1"/>
  <c r="M580" i="1" s="1"/>
  <c r="M632" i="1"/>
  <c r="L1350" i="1"/>
  <c r="M1350" i="1" s="1"/>
  <c r="M1415" i="1"/>
  <c r="L707" i="1"/>
  <c r="M707" i="1" s="1"/>
  <c r="M824" i="1"/>
  <c r="L855" i="1"/>
  <c r="M855" i="1" s="1"/>
  <c r="M923" i="1"/>
  <c r="M1066" i="1"/>
  <c r="L1057" i="1"/>
  <c r="M1057" i="1" s="1"/>
  <c r="M267" i="1"/>
  <c r="L241" i="1"/>
  <c r="M241" i="1" s="1"/>
  <c r="L825" i="1"/>
  <c r="M825" i="1" s="1"/>
  <c r="M854" i="1"/>
  <c r="M1294" i="1"/>
  <c r="L1307" i="1" s="1"/>
  <c r="L1275" i="1"/>
  <c r="M1275" i="1" s="1"/>
  <c r="L947" i="1"/>
  <c r="M947" i="1" s="1"/>
  <c r="M964" i="1"/>
  <c r="M240" i="1"/>
  <c r="L5" i="1"/>
  <c r="M5" i="1" s="1"/>
  <c r="L417" i="1"/>
  <c r="M417" i="1" s="1"/>
  <c r="M536" i="1"/>
  <c r="M984" i="1"/>
  <c r="L965" i="1"/>
  <c r="M965" i="1" s="1"/>
  <c r="L985" i="1"/>
  <c r="M985" i="1" s="1"/>
  <c r="M1046" i="1"/>
  <c r="M1441" i="1"/>
  <c r="L1417" i="1"/>
  <c r="M1417" i="1" s="1"/>
  <c r="M579" i="1"/>
  <c r="L537" i="1"/>
  <c r="M537" i="1" s="1"/>
  <c r="L1442" i="1"/>
  <c r="M1442" i="1" s="1"/>
  <c r="M1445" i="1"/>
  <c r="M1449" i="1" s="1"/>
  <c r="M1349" i="1"/>
  <c r="L1416" i="1" s="1"/>
  <c r="L1309" i="1"/>
  <c r="M1309" i="1" s="1"/>
  <c r="L1215" i="1"/>
  <c r="M1215" i="1" s="1"/>
  <c r="M1251" i="1"/>
  <c r="L1156" i="1"/>
  <c r="M1156" i="1" s="1"/>
  <c r="M1213" i="1"/>
  <c r="L1214" i="1"/>
  <c r="L1108" i="1"/>
  <c r="M1108" i="1" s="1"/>
  <c r="M1133" i="1"/>
  <c r="M1307" i="1" l="1"/>
  <c r="L1252" i="1"/>
  <c r="M1252" i="1" s="1"/>
  <c r="L1143" i="1"/>
  <c r="M1143" i="1" s="1"/>
  <c r="M1214" i="1"/>
  <c r="M1416" i="1"/>
  <c r="L1308" i="1"/>
  <c r="M1308" i="1" s="1"/>
  <c r="L1055" i="1"/>
  <c r="L1142" i="1"/>
  <c r="M1055" i="1" l="1"/>
  <c r="L1446" i="1" s="1"/>
  <c r="L946" i="1"/>
  <c r="M946" i="1" s="1"/>
  <c r="M1142" i="1"/>
  <c r="L1056" i="1"/>
  <c r="M1056" i="1" s="1"/>
  <c r="M1446" i="1" l="1"/>
  <c r="M1450" i="1" s="1"/>
  <c r="L4" i="1"/>
  <c r="M4" i="1" s="1"/>
</calcChain>
</file>

<file path=xl/sharedStrings.xml><?xml version="1.0" encoding="utf-8"?>
<sst xmlns="http://schemas.openxmlformats.org/spreadsheetml/2006/main" count="2940" uniqueCount="976">
  <si>
    <t>Obra:</t>
  </si>
  <si>
    <t>REFORMA DE VESTUARIOS DE PERSONAL</t>
  </si>
  <si>
    <t>Presupuesto</t>
  </si>
  <si>
    <t>% C.I.</t>
  </si>
  <si>
    <t>Código</t>
  </si>
  <si>
    <t>Tipo</t>
  </si>
  <si>
    <t>Ud</t>
  </si>
  <si>
    <t>Resumen</t>
  </si>
  <si>
    <t>Cantidad</t>
  </si>
  <si>
    <t>Precio (€)</t>
  </si>
  <si>
    <t>Importe (€)</t>
  </si>
  <si>
    <t>18103_IFEMA VESTUARIOS_PRESUPUESTO_R01-V08</t>
  </si>
  <si>
    <t>Capítulo</t>
  </si>
  <si>
    <t>01</t>
  </si>
  <si>
    <t>DEMOLICIONES</t>
  </si>
  <si>
    <t>01.01</t>
  </si>
  <si>
    <t>Partida</t>
  </si>
  <si>
    <t>m²</t>
  </si>
  <si>
    <t>DEMOLICIÓN DE PARTICIÓN INTERIOR DE FÁBRICA REVESTIDA, FORMADA POR BLOQUE DE HORMIGÓN DE 20 CM DE ESPESOR, CON MEDIOS MANUALES.</t>
  </si>
  <si>
    <t>Demolición de partición interior de fábrica revestida, formada por bloque de hormigón de 20 cm de espesor, con medios manuales, sin afectar a la estabilidad de los elementos constructivos contiguos, y carga manual sobre camión o contenedor.</t>
  </si>
  <si>
    <t>Uds.</t>
  </si>
  <si>
    <t>Largo</t>
  </si>
  <si>
    <t>Ancho</t>
  </si>
  <si>
    <t>Alto</t>
  </si>
  <si>
    <t>Parcial</t>
  </si>
  <si>
    <t>Subtotal</t>
  </si>
  <si>
    <t>Vestuario Femenino</t>
  </si>
  <si>
    <t>Vestuario Masculino</t>
  </si>
  <si>
    <t>01.02</t>
  </si>
  <si>
    <t>DEMOLICIÓN DE PARTICIÓN INTERIOR DE FÁBRICA REVESTIDA, FORMADA POR LADRILLO HUECO DOBLE DE 7/9 CM DE ESPESOR, CON MEDIOS MANUALES.</t>
  </si>
  <si>
    <t>Demolición de partición interior de fábrica revestida, formada por ladrillo hueco doble de 7/9 cm de espesor, con medios manuales, sin afectar a la estabilidad de los elementos constructivos contiguos, y carga manual sobre camión o contenedor.</t>
  </si>
  <si>
    <t>Vestuario Masculino 1</t>
  </si>
  <si>
    <t>Vestuario Mascjulino 2</t>
  </si>
  <si>
    <t>01.03</t>
  </si>
  <si>
    <t>APERTURA DE HUECO PARA POSTERIOR COLOCACIÓN DE CARPINTERÍA O PASO INSTALACIONES, EN BLOQUE DE HORMIGÓN DE 20 CM DE ESPESOR, CON MEDIOS MANUALES.</t>
  </si>
  <si>
    <t>Apertura de hueco para posterior colocación de carpintería o paso de instalaciones, en partición interior de fábrica vista, formada por bloque de hormigón de 20 cm de espesor, con medios manuales, sin afectar a la estabilidad de la partición o de los elementos constructivos contiguos, y carga manual sobre camión o contenedor.  El precio incluye el corte previo del contorno del hueco y el montaje y desmontaje del apeo del hueco.</t>
  </si>
  <si>
    <t>Aseo acdesible fem.</t>
  </si>
  <si>
    <t>Paso inst.</t>
  </si>
  <si>
    <t>01.04</t>
  </si>
  <si>
    <t>DEMOLICIÓN DE ALICATADO DE GRES, CON MEDIOS MANUALES Y CARGA MANUAL SOBRE CAMIÓN O CONTENEDOR.</t>
  </si>
  <si>
    <t>Demolición de alicatado de gres, con medios manuales y carga manual sobre camión o contenedor. El precio incluye el picado del material de agarre adherido al soporte dejando la superficie preparada para su posterior revestimiento o trasdosado.</t>
  </si>
  <si>
    <t>Vest. fem.</t>
  </si>
  <si>
    <t>Vest. mas 1</t>
  </si>
  <si>
    <t>Vest. mas 2</t>
  </si>
  <si>
    <t>01.05</t>
  </si>
  <si>
    <t>ELIMINACIÓN DE ENFOSCADO DE CEMENTO Y/O REVESTIMIENTO DE YESO Y CARGA MANUAL SOBRE CAMIÓN O CONTENEDOR.</t>
  </si>
  <si>
    <t>Eliminación de enfoscado de cemento y/o revestimiento de yeso, aplicado sobre paramento vertical interior de hasta 3 m de altura, con medios manuales, sin deteriorar la superficie soporte, que quedará al descubierto y preparada para su posterior revestimiento, y carga manual sobre camión o contenedor.</t>
  </si>
  <si>
    <t>Vest. fem</t>
  </si>
  <si>
    <t>Vest. mas.</t>
  </si>
  <si>
    <t>01.06</t>
  </si>
  <si>
    <t>m</t>
  </si>
  <si>
    <t>LEVANTADO DE RODAPIÉ DE MADERA, CON MEDIOS MANUALES Y CARGA MANUAL SOBRE CAMIÓN O CONTENEDOR.</t>
  </si>
  <si>
    <t>Levantado de rodapié de madera, con medios manuales, sin deteriorar los elementos constructivos contiguos, y carga manual sobre camión o contenedor.</t>
  </si>
  <si>
    <t>Vest. F</t>
  </si>
  <si>
    <t>Vest. M</t>
  </si>
  <si>
    <t>01.07</t>
  </si>
  <si>
    <t>DEMOLICIÓN DE PAVIMENTO EXISTENTE EN EL INTERIOR DEL EDIFICIO, DE BALDOSAS CERÁMICAS, CON MEDIOS MANUALES.</t>
  </si>
  <si>
    <t>Demolición de pavimento existente en el interior del edificio, de baldosas cerámicas, con medios manuales, sin deteriorar los elementos constructivos contiguos, y carga manual sobre camión o contenedor.  El precio incluye el picado del material de agarre adherido al soporte dejando la superficie preparada para su posterior solado.</t>
  </si>
  <si>
    <t>Vest. mas. 1</t>
  </si>
  <si>
    <t>Vest. mas.2</t>
  </si>
  <si>
    <t>Vestíbulo fem</t>
  </si>
  <si>
    <t>Vestíbulo mas.</t>
  </si>
  <si>
    <t>01.08</t>
  </si>
  <si>
    <t>DEMOLICIÓN DE FALSO TECHO REGISTRABLE DE PLACAS DE YESO LAMINADO, CON MEDIOS MANUALES.</t>
  </si>
  <si>
    <t>Demolición de falso techo registrable de placas de yeso laminado, situado a una altura menor de 4 m, con medios manuales, sin deteriorar los elementos constructivos a los que se sujeta. Incluso demolición de perfilerías soporte propias de falso techo (no sub-estructura de tirantes existente), falsas vigas, tabicas, molduras, cornisas y remates; con limpieza, acopio, retirada y carga manual de escombros sobre camión o contenedor.</t>
  </si>
  <si>
    <t>01.09</t>
  </si>
  <si>
    <t>DESMONTAJE DE PLATO DE DUCHA DE PORCELANA SANITARIA, CON MEDIOS MANUALES Y CARGA MANUAL SOBRE CAMIÓN O CONTENEDOR.</t>
  </si>
  <si>
    <t>Desmontaje de plato de ducha de porcelana sanitaria, con medios manuales, sin afectar a la estabilidad de los elementos constructivos a los que pueda estar sujeto, incluso demolición de bancada inferior del mismo y carga manual sobre camión o contenedor. El precio incluye el desmontaje de la grifería y de los accesorios y la obturación de las conducciones conectadas al elemento.</t>
  </si>
  <si>
    <t>01.10</t>
  </si>
  <si>
    <t>DESMONTAJE DE URINARIO CON ALIMENTACIÓN Y DESAGÜE VISTOS, CON MEDIOS MANUALES Y CARGA MANUAL SOBRE CAMIÓN O CONTENEDOR.</t>
  </si>
  <si>
    <t>Desmontaje de urinario con alimentación y desagüe vistos, con medios manuales, sin afectar a la estabilidad de los elementos constructivos a los que pueda estar sujeto, y carga manual sobre camión o contenedor. El precio incluye el desmontaje de la grifería y de los accesorios y la obturación de las conducciones conectadas al elemento.</t>
  </si>
  <si>
    <t>01.11</t>
  </si>
  <si>
    <t>DESMONTAJE DE INODORO CON TANQUE BAJO, CON MEDIOS MANUALES Y CARGA MANUAL SOBRE CAMIÓN O CONTENEDOR.</t>
  </si>
  <si>
    <t>Desmontaje de inodoro con tanque bajo, con medios manuales, sin afectar a la estabilidad de los elementos constructivos a los que pueda estar sujeto, y carga manual sobre camión o contenedor. El precio incluye el desmontaje de los accesorios y la obturación de las conducciones conectadas al elemento.</t>
  </si>
  <si>
    <t>01.12</t>
  </si>
  <si>
    <t>DESMONTAJE DE LAVABO DE EMPOTRAR, BAJO O SOBRE ENCIMERA, CON MEDIOS MANUALES Y CARGA MANUAL SOBRE CAMIÓN O CONTENEDOR.</t>
  </si>
  <si>
    <t>Desmontaje de lavabo de empotrar, bajo o sobre encimera, con medios manuales, sin afectar a la estabilidad de los elementos constructivos a los que pueda estar sujeto, y carga manual sobre camión o contenedor. El precio incluye el desmontaje de la grifería y de los accesorios y la obturación de las conducciones conectadas al elemento.</t>
  </si>
  <si>
    <t>01.13</t>
  </si>
  <si>
    <t>DESMONTAJE DE ENCIMERA DE PIEDRA NATURAL, CON MEDIOS MANUALES Y CARGA MANUAL SOBRE CAMIÓN O CONTENEDOR.</t>
  </si>
  <si>
    <t>Desmontaje de encimera de piedra natural, con medios manuales, sin afectar a la estabilidad de los elementos constructivos a los que pueda estar sujeta, incluso faldón y estructura soporte de albañilería, con p.p. de accesorios de anclaje y/o fijación y carga manual sobre camión o contenedor.</t>
  </si>
  <si>
    <t>01.14</t>
  </si>
  <si>
    <t>DESMONTAJE DE CONJUNTO DE ACCESORIOS, CON MEDIOS MANUALES Y CARGA MANUAL SOBRE CAMIÓN O CONTENEDOR.</t>
  </si>
  <si>
    <t>Desmontaje de conjunto de accesorios formado por dosificadores de jabón líquido, dispensadores de papel, papeleras higiénicas, colgadores, portarrollos, secamanos y cualquier otro accesorio existente, con medios manuales y carga manual sobre camión o contenedor.</t>
  </si>
  <si>
    <t>01.15</t>
  </si>
  <si>
    <t>CONJUNTO DE ELEMENTOS DE BALIZAMIENTO Y SEÑALIZACIÓN PROVISIONAL DE OBRAS.</t>
  </si>
  <si>
    <t>Conjunto de elementos de balizamiento y señalización provisional de obras, necesarios para el cumplimiento de la normativa vigente en materia de Seguridad y Salud en el Trabajo. Incluso mantenimiento en condiciones seguras durante todo el periodo de tiempo que se requiera, reparación o reposición, cambio de posición y transporte hasta el lugar de almacenaje o retirada a contenedor.</t>
  </si>
  <si>
    <t>01.16</t>
  </si>
  <si>
    <t>DESMONTAJE DE MOBILIARIO DE TAQUILLAS, BANCOS Y EQUIPAMIENTO CON TRANSPORTE MEDIANTE CAMIÓN A UNA DISTANCIA MÁXIMA DE 40 KM. CON RECUPERACIÓN</t>
  </si>
  <si>
    <t>Desmontaje de mobiliario de taquillas, bancos y equipamiento con transporte mediante camión a una distancia máxima de 40 km. con recuperación según decida la propiedd. Incluso carga, descarga y acopio de los elementos en la zona designada.
Incluye: Trabajos de preparación. Desmontaje del equipamiento y posterior embalaje. Limpieza y retirada de restos. Carga de restos sobre camión y transporte de los mismos.</t>
  </si>
  <si>
    <t>Vestuarios F.</t>
  </si>
  <si>
    <t>0</t>
  </si>
  <si>
    <t>Taquillas</t>
  </si>
  <si>
    <t>Bancos (con o sin percheros)</t>
  </si>
  <si>
    <t>Vestuarios M.</t>
  </si>
  <si>
    <t>Taquillas 1</t>
  </si>
  <si>
    <t>Taquillas 2</t>
  </si>
  <si>
    <t>Porcentaje de  recuperación</t>
  </si>
  <si>
    <t>01.17</t>
  </si>
  <si>
    <t>DESMONTAJE DE MOBILIARIO DE TAQUILLAS, BANCOS Y EQUIPAMIENTO. SIN RECUPERACIÓN.</t>
  </si>
  <si>
    <t>Desmontaje de mobiliario de taquillas, bancos y equipamiento, sin recuperación, con carga a camión incluso transporte a punto de limpieza.
Incluye: Trabajos de preparación. Desmontaje del equipamiento. Limpieza y retirada de restos. Carga de restos a camión con transporte a punto de limpieza.</t>
  </si>
  <si>
    <t>01.18</t>
  </si>
  <si>
    <t>DEMOLICIÓN DE ESPEJOS EN PAREDES, CON MEDIOS MANUALES.</t>
  </si>
  <si>
    <t>Demolición de espejos en paredes, con medios manuales, sin deteriorar la superficie soporte, que quedará al descubierto y preparada para su posterior revestimiento, y carga manual sobre camión o contenedor.
Incluye: Demolición del elemento y accesorios. Fragmentación de los escombros en piezas manejables. Retirada y acopio de escombros. Limpieza de los restos de obra. Carga manual de escombros sobre camión o contenedor.</t>
  </si>
  <si>
    <t>01.19</t>
  </si>
  <si>
    <t>LEVANTADO DE RODAPIÉ DE MADERA, CON MEDIOS MANUALES</t>
  </si>
  <si>
    <t>Levantado de rodapié de madera, con medios manuales, sin deteriorar los elementos constructivos contiguos, y carga manual sobre camión o contenedor.
Incluye: Levantado del elemento. Retirada y acopio del material levantado. Limpieza de los restos de obra. Carga manual del material levantado y restos de obra sobre camión o contenedor.
Criterio de medición de proyecto: Longitud medida según documentación gráfica de Proyecto.
Criterio de medición de obra: Se medirá la longitud realmente desmontada según especificaciones de Proyecto.</t>
  </si>
  <si>
    <t>V.F.</t>
  </si>
  <si>
    <t>V.M.</t>
  </si>
  <si>
    <t>01.20</t>
  </si>
  <si>
    <t>LEVANTADO DE PUERTA INTERIOR DE MADERA, CON MEDIOS MANUALES.</t>
  </si>
  <si>
    <t>Levantado de puerta interior de madera, con medios manuales, sin deteriorar el paramento al que está sujeta, y carga manual sobre camión o contenedor.
Incluye: Levantado del elemento, incluso premarco. Retirada y acopio del material levantado. Limpieza de los restos de obra. Carga manual del material levantado y restos de obra sobre camión o contenedor.</t>
  </si>
  <si>
    <t>Plenum</t>
  </si>
  <si>
    <t>01.21</t>
  </si>
  <si>
    <t>DEMOLICIÓN DE SOLERA O PAVIMENTO DE HORMIGÓN ARMADO DE HASTA 25 CM DE ESPESOR, CON MARTILLO NEUMÁTICO, Y CARGA MANUAL SOBRE CAMIÓN O CONTENEDOR.</t>
  </si>
  <si>
    <t>Demolición de solera o pavimento de hormigón armado de hasta 25 cm de espesor, con martillo neumático, y carga manual sobre camión o contenedor.
Incluye: Demolición del elemento. Fragmentación de los escombros en piezas manejables. Retirada y acopio de escombros. Limpieza de los restos de obra. Carga manual de escombros sobre camión o contenedor.</t>
  </si>
  <si>
    <t>Colectores</t>
  </si>
  <si>
    <t>Arquetas</t>
  </si>
  <si>
    <t>01.22</t>
  </si>
  <si>
    <t>m³</t>
  </si>
  <si>
    <t>EXCAVACIÓN DE ZANJAS PARA INSTALACIONES HASTA UNA PROFUNDIDAD DE 2 M, EN SUELO DE ARCILLA DURA CON GRAVA COMPACTA, CON MEDIOS MECÁNICOS, Y CARGA A CAMIÓN O CONTENEDOR.</t>
  </si>
  <si>
    <t>Excavación de zanjas para instalaciones hasta una profundidad de 2 m, en suelo de arcilla dura con grava compacta, con medios mecánicos, y carga a camión.
Incluye: Replanteo general y fijación de los puntos y niveles de referencia. Colocación de las camillas en las esquinas y extremos de las alineaciones. Excavación en sucesivas franjas horizontales y extracción de tierras. Refinado de fondos con extracción de las tierras. Carga a camión o contenedor de los materiales excavados.
Criterio de medición de proyecto: Volumen medido sobre las secciones teóricas de la excavación, según documentación gráfica de Proyecto, sin duplicar esquinas ni encuentros.
Criterio de medición de obra: Se medirá el volumen teórico ejecutado según especificaciones de Proyecto, sin duplicar esquinas ni encuentros y sin incluir los incrementos por excesos de excavación no autorizados, ni el relleno necesario para reconstruir la sección teórica por defectos imputables al Contratista. Se medirá la excavación una vez realizada y antes de que sobre ella se efectúe ningún tipo de relleno. Si el Contratista cerrase la excavación antes de conformada la medición, se entenderá que se aviene a lo que unilateralmente determine el director de la ejecución de la obra.
Criterio de valoración económica: El precio no incluye el transporte de los materiales excavados.</t>
  </si>
  <si>
    <t>01.23</t>
  </si>
  <si>
    <t>ud</t>
  </si>
  <si>
    <t>DEMOLICIÓN INST. CLIMATIZACIÓN</t>
  </si>
  <si>
    <t>Desmontaje de instalación de aire acondicionado y ventilación en 300 m² de superficie construida; formada por conductos, rejillas de ventilación, equipos ventiladores y piezas especiales de la instalación con medios manuales, y carga manual sobre camión o contenedor. El precio incluye el desmontaje de los accesorios, almacenamiento y desplazamiento de los residuos al punto de vertido más cercano y la obturación de las conducciones conectadas al elemento. Incluso tasa medioambiental, gestión de residuos, canon, etc. y almacenamiento de elementos recuperables para su posterior uso en obra.</t>
  </si>
  <si>
    <t>01.24</t>
  </si>
  <si>
    <t>DEMOLICIÓN INST. FONTANERÍA Y SANEAMIENTO</t>
  </si>
  <si>
    <t>Desmontaje de instalación de fontanería y saneamiento en 300 m² de superficie construida; formada por tuberías de distribución, valvulería, colectores enterrados, pequeñas derivaciones, arquetas y piezas especiales de la instalación con medios manuales, y carga manual sobre camión o contenedor. El precio incluye el desmontaje de los accesorios, anulación de arquetas y tuberías necesarias, almacenamiento, carga y desplazamiento de los residuos al punto de vertido más cercano. Incluso tasa medioambiental, gestión de residuos, canon, etc. y almacenamiento de elementos recuperables para su posterior uso en obra.</t>
  </si>
  <si>
    <t>01.25</t>
  </si>
  <si>
    <t>DEMOLICIÓN INST. ELECTRICAD</t>
  </si>
  <si>
    <t>Desmontaje de instalación de eléctricidad en 300 m² de superficie construida; formada por mecanismos, cableado, distribuciones, anulación de cuadros eléctricos, derivaciones necesarias hasta nuevo cuadro, iluminación, megafonía y piezas especiales de la instalación con medios manuales, y carga manual sobre camión o contenedor. El precio incluye el desmontaje de los accesorios, almacenamiento y desplazamiento de los residuos al punto de vertido más cercano. Incluso tasa medioambiental, gestión de residuos, canon, etc. y almacenamiento de elementos recuperables para su posterior uso en obra.</t>
  </si>
  <si>
    <t>01.26</t>
  </si>
  <si>
    <t>DEMOLICIÓN INST. PROTECCIÓN CONTRA INCENDIOS</t>
  </si>
  <si>
    <t>Desmontaje de instalación de portección contra incendios en 300 m² de superficie construida; formada por tuberías de distribución, elementos de extinción manual, elementos de extinción automáticos, con anulación de Bies y armarios y piezas especiales de la instalación con medios manuales, y carga manual sobre camión o contenedor. El precio incluye el desmontaje de los accesorios, almacenamiento y desplazamiento de los residuos al punto de vertido más cercano. Incluso tasa medioambiental, gestión de residuos, canon, etc. y almacenamiento de elementos recuperables para su posterior uso en obra.</t>
  </si>
  <si>
    <t>02</t>
  </si>
  <si>
    <t>ESTRUCTURAS</t>
  </si>
  <si>
    <t>02.01</t>
  </si>
  <si>
    <t>kg</t>
  </si>
  <si>
    <t>ACERO UNE-EN 10025 S275JR, EN ESTRUCTURA DE PLATAFORMA PARA INSTALACIONES, ACABADO CON IMPRIMACIÓN ANTIOXIDANTE.</t>
  </si>
  <si>
    <t>Acero UNE-EN 10025 S275JR, en estructura de plataforma de trabajo, formada por piezas simples de perfiles laminados en caliente de las series IPN, IPE, UPN, HEA, HEB o HEM, acabado con imprimación antioxidante, con uniones soldadas en obra. El precio incluye las soldaduras, los cortes, los despuntes, las piezas especiales, los casquillos y los elementos auxiliares de montaje.</t>
  </si>
  <si>
    <t>Peso</t>
  </si>
  <si>
    <t>IPE 80</t>
  </si>
  <si>
    <t>UPE 80</t>
  </si>
  <si>
    <t>02.02</t>
  </si>
  <si>
    <t>CHAPA ESTRIADA DE ACERO GALVANIZADO PRELACADO DE 5 MM. COLOR A DEFINIR</t>
  </si>
  <si>
    <t>Formación de suelo con chapa estriada de acero galvanizado y prelacado S 280 de 5 mm de espesor, color a definir por D.F. / Propiedad. Incluso Replanteo de las chapas y de los puntos singulares. Corte, preparación y colocación de las chapas. Fijación soldada de las chapas.</t>
  </si>
  <si>
    <t>Plataforma instalaciones en plenum</t>
  </si>
  <si>
    <t>02.03</t>
  </si>
  <si>
    <t>DINTEL REALIZADO CON VIGUETA AUTORRESISTENTE DE HORMIGÓN PRETENSADO T-18 APOYADA SOBRE CAPA DE MORTERO DE CEMENTO</t>
  </si>
  <si>
    <t>Dintel realizado con vigueta autorresistente de hormigón pretensado T-18, apoyada sobre capa de mortero de cemento, industrial, M-7,5, de 2 cm de espesor, con revestimiento de ladrillo cerámico en ambas caras; para la formación de dintel en hueco de muro de fábrica.</t>
  </si>
  <si>
    <t>Dintel puerta aseo accesible</t>
  </si>
  <si>
    <t>02.04</t>
  </si>
  <si>
    <t>REPASO DE SOLDADURAS EN ESTRUCTURA AUXILIAR EXISTENTE.</t>
  </si>
  <si>
    <t>Repaso de soldaduras de la estructura auxiliar existente emplando equipo y elementos auxiliares para soldadura eléctrica, acabado con imprimación antioxidante revestimiento posterior de pintura esmálte.
Incluye: Limpieza y preparación del plano de apoyo. Ejecución de las uniones soldadas. El precio incluye las soldaduras, los cortes, los despuntes y los elementos auxiliares de montaje.</t>
  </si>
  <si>
    <t>Zona superior</t>
  </si>
  <si>
    <t>Zona inferior</t>
  </si>
  <si>
    <t>02.05</t>
  </si>
  <si>
    <t>INSPECCIÓN VISUAL SOBRE UNA UNIÓN SOLDADA.</t>
  </si>
  <si>
    <t>Inspección visual a realizar por laboratorio acreditado en el área técnica correspondiente, sobre una unión soldada en estructura metálica, para la determinación de las imperfecciones superficiales y, en ocasiones, defectos internos de la unión, según UNE-EN ISO 17637. Incluso desplazamiento a obra e informe de resultados.
Incluye: Desplazamiento a obra. Realización del ensayo. Redacción de informe del resultado del ensayo realizado.</t>
  </si>
  <si>
    <t>Uniones tirantes auxiliares</t>
  </si>
  <si>
    <t>03</t>
  </si>
  <si>
    <t>PARTICIONES</t>
  </si>
  <si>
    <t>03.01</t>
  </si>
  <si>
    <t>TABIQUE 1/2 PIE DE ESPESOR DE FÁBRICA DE LADRILLO CERÁMICO HUECO PARA REVESTIR, 24X11,5X7 CM, RECIBIDO CON MORTERO M5.</t>
  </si>
  <si>
    <t>Tabique para partición interior de 11,5 cm (1/2 pie) de espesor de fábrica de ladrillo cerámico hueco para revestir, 24x11,5x7 cm, recibida con mortero de cemento industrial, color gris, M-5, suministrado a granel.</t>
  </si>
  <si>
    <t>Lavabos M.</t>
  </si>
  <si>
    <t>03.02</t>
  </si>
  <si>
    <t>TABIQUE DE FÁBRICA DE LADRILLO CERÁMICO HUECO DOBLE PARA REVESTIR, 24X11X7 CM.</t>
  </si>
  <si>
    <t>Tabique de fábrica de ladrillo cerámico hueco doble de 7 cm de espesor, 24x11x7 cm, en particiones para revestir, recibido con mortero de cemento confeccionado en obra, con 250 kg/m³ de cemento, color gris, con aditivo hidrófugo, dosificación 1:6, suministrado en sacos, con banda elástica en las uniones con otros elementos constructivos, de banda flexible de espuma de polietileno reticulado de celdas cerradas, de 10 mm de espesor y 110 mm de anchura.</t>
  </si>
  <si>
    <t>Vestuario fem.</t>
  </si>
  <si>
    <t>Baño adaptado</t>
  </si>
  <si>
    <t>Vestuario mas.</t>
  </si>
  <si>
    <t>Sala técnica / C. Limp.</t>
  </si>
  <si>
    <t>Deducir huecos</t>
  </si>
  <si>
    <t>03.03</t>
  </si>
  <si>
    <t>TABIQUE DE FÁBRICA DE LADRILLO CERÁMICO HUECO SENCILLO PARA REVESTIR, 24x11x4 cm.</t>
  </si>
  <si>
    <t>Tabique de fábrica de ladrillo cerámico hueco sencillo de partición interior de 4 cm de espesor de fábrica, para revestir, 24x11x4 cm, recibido con mortero de cemento confeccionado en obra, con 250 kg/m³ de cemento, color gris, con aditivo hidrófugo, dosificación 1:6, suministrado en sacos, con banda elástica en las uniones con otros elementos constructivos, de banda flexible de espuma de polietileno reticulado de celdas cerradas, de 10 mm de espesor y 110 mm de anchura.</t>
  </si>
  <si>
    <t>Deducir</t>
  </si>
  <si>
    <t>Baño Adaptado M.</t>
  </si>
  <si>
    <t>Trasdosado F.</t>
  </si>
  <si>
    <t>Tras. Baño adaptado F.</t>
  </si>
  <si>
    <t>Tras. M</t>
  </si>
  <si>
    <t>Tras. Sala T. / C. Lim.</t>
  </si>
  <si>
    <t>04</t>
  </si>
  <si>
    <t>ALICATADOS Y REVESTIMIENTOS</t>
  </si>
  <si>
    <t>04.01</t>
  </si>
  <si>
    <t>CAPA BASE DE MORTERO DE CEMENTO, TIPO GP CSIV W0, DE 10 MM DE ESPESOR, MAESTREADO CON ACABADO RUGOSO. PARA REVESTIMIENTO POSTERIOR.</t>
  </si>
  <si>
    <t>Capa base de mortero de cemento, tipo GP CSIV W0, según UNE-EN 998-1, color gris, de 10 mm de espesor, maestreado con acabado rugoso, aplicado manualmente, sobre paramento interior de fábrica cerámica, vertical, de hasta 3 m de altura, para servir de base a un posterior revestimiento. Incluso p/p de formación de juntas, rincones, maestras con separación entre ellas no superior a un metro, aristas, mochetas, jambas, dinteles, remates en los encuentros con paramentos, revestimientos u otros elementos recibidos en su superficie.</t>
  </si>
  <si>
    <t>Vestíbulo Principal</t>
  </si>
  <si>
    <t>Vestíbulo F.</t>
  </si>
  <si>
    <t>Vestuario F.</t>
  </si>
  <si>
    <t>(zona gres oscuro)</t>
  </si>
  <si>
    <t>Baño Adaptado F.</t>
  </si>
  <si>
    <t>Vestíbulo M.</t>
  </si>
  <si>
    <t>Vestuario M.</t>
  </si>
  <si>
    <t>Baño adaptado M.</t>
  </si>
  <si>
    <t>Sala técnica</t>
  </si>
  <si>
    <t>Cuarto L.</t>
  </si>
  <si>
    <t>04.02</t>
  </si>
  <si>
    <t>Parte superior tabiques</t>
  </si>
  <si>
    <t>04.03</t>
  </si>
  <si>
    <t>(Oscuro)</t>
  </si>
  <si>
    <t>04.04</t>
  </si>
  <si>
    <t>ALICATADO CON GRES ESMALTADO 30x30 CM, 12 €/M², EN PARAMENTOS INTERIORES.</t>
  </si>
  <si>
    <t>Alicatado con azulejo acabado liso, 30x30 cm, 12 €/m², capacidad de absorción de agua E&gt;10%, grupo BIII, resistencia al deslizamiento Rd&lt;=15, clase 0, colocado sobre una superficie soporte de fábrica, en paramentos interiores, recibido con mortero de cemento M-5 con técnica de doble encolado, con junta abierta (separación entre 3 y 15 mm); con cantoneras de PVC.</t>
  </si>
  <si>
    <t>04.05</t>
  </si>
  <si>
    <t>GUARNECIDO Y ENLUCIDO DE YESO DE CONSTRUCCIÓN B1 MAESTREADO, SOBRE PARAMENTO VERTICAL.</t>
  </si>
  <si>
    <t>Guarnecido de yeso de construcción B1 maestreado, sobre paramento vertical, de hasta 3 m de altura, previa colocación de malla antiálcalis en cambios de material, y acabado de enlucido de yeso de aplicación en capa fina C6, con guardavivos.</t>
  </si>
  <si>
    <t>Zona trasera de taquillas adosadas en pared</t>
  </si>
  <si>
    <t>05</t>
  </si>
  <si>
    <t>FALSOS TECHOS</t>
  </si>
  <si>
    <t>05.01</t>
  </si>
  <si>
    <t>FALSO TECHO CONTINUO SUSPENDIDO, SITUADO A UNA ALTURA MENOR DE 4 M, LISO, CON ESTRUCTURA METÁLICA (12,5+27+27), CON UNA PLACA DE YESO LAMINADO REFORZADA.</t>
  </si>
  <si>
    <t>Falso techo continuo suspendido, situado a una altura menor de 4 m, con nivel de calidad del acabado Q3, liso, con estructura metálica (12,5+27+27), formado por una placa de yeso laminado reforzada con tejido de fibra UNE-EN 15283-1 GM-FH1IR / 1200 / 2600 / 12,5 / con los bordes longitudinales cuadrados, con alma de yeso y caras revestidas con una lámina de fibra de vidrio atornillada a una estructura metálica de acero galvanizado de maestras primarias 60/27 mm separadas cada 1000 mm entre ejes y suspendidas del forjado o elemento soporte mediante piezas de cuelgue rápido Twist, y varillas cada 950 mm, y maestras secundarias fijadas perpendicularmente a las maestras primarias mediante conectores tipo caballete y colocadas con una modulación máxima de 500 mm entre ejes. Incluso banda acústica, fijaciones para el anclaje de los perfiles, tornillería para la fijación de las placas, pasta y cinta para el tratamiento de juntas y accesorios de montaje.</t>
  </si>
  <si>
    <t>Zona taquillas</t>
  </si>
  <si>
    <t>Zona húmeda</t>
  </si>
  <si>
    <t>Baño accesible F.</t>
  </si>
  <si>
    <t>Zona inodoros</t>
  </si>
  <si>
    <t>Baño accesible M.</t>
  </si>
  <si>
    <t>05.02</t>
  </si>
  <si>
    <t>05.03</t>
  </si>
  <si>
    <t>05.04</t>
  </si>
  <si>
    <t>FALSO TECHO REGISTRABLE, DECORATIVO, FORMADO POR PLACAS DE YESO LAMINADO, LISAS, ACABADO CON VINILO BLANCO, DE 600X600X12,5 MM, CON PERFILERÍA VISTA.</t>
  </si>
  <si>
    <t>C. Técnico</t>
  </si>
  <si>
    <t>C. Limpieza</t>
  </si>
  <si>
    <t>05.05</t>
  </si>
  <si>
    <t>05.06</t>
  </si>
  <si>
    <t>Vestuario M. (Zona taquillas en pared)</t>
  </si>
  <si>
    <t>Tabica</t>
  </si>
  <si>
    <t>Taquillas en pared</t>
  </si>
  <si>
    <t>Taquillas centro</t>
  </si>
  <si>
    <t>Vestuario F. (tabica)</t>
  </si>
  <si>
    <t>Techo cabina individual F.</t>
  </si>
  <si>
    <t>05.07</t>
  </si>
  <si>
    <t>FORMACIÓN DE CANDILEJA 70X100 MM. DE CON PLACAS DE YESO LAMINADO DE 15 MM DE ESPESOR.</t>
  </si>
  <si>
    <t>Formación de candileja en falso techo de dimensiones de 70x100 mm., mediante placas de yeso laminado de 15 mm. de espesor, según detalle de la D.F. Incluso perfilería auxiliar, corte, perforaciones para instalaciones, accesorios, pasta de agarre, pasta de juntas y cinta de juntas.</t>
  </si>
  <si>
    <t>Taquilla central</t>
  </si>
  <si>
    <t>Taquillas centrales</t>
  </si>
  <si>
    <t>Zona lavabos</t>
  </si>
  <si>
    <t>05.08</t>
  </si>
  <si>
    <t>TABICA VERTICAL EN CAMBIO DE NIVEL DE FALSO TECHO CONTINUO, FORMADA CON PLACAS DE YESO LAMINADO, PARA CERRAR UN ESPACIO DE HASTA 30 CM DE ALTURA.</t>
  </si>
  <si>
    <t>Formación de tabica vertical en cambio de nivel de falso techo continuo, mediante placas de yeso laminado recibidas con pasta de agarre, para cerrar un espacio de hasta 30 cm de altura. Incluso corte, fijación con pasta de agarre, pasta de juntas y cinta de juntas. Incluye: Replanteo y trazado en los paramentos de la situación de la tabica. Presentación y corte de las piezas. Extendido de la pasta de agarre. Fijación de las placas. Tratamiento de juntas. El precio incluye la resolución de encuentros y puntos singulares.</t>
  </si>
  <si>
    <t>Vest. F. (de 2,30 a 2,50)</t>
  </si>
  <si>
    <t>Vest. M. ( de 2,30 a 2,60)</t>
  </si>
  <si>
    <t>05.09</t>
  </si>
  <si>
    <t>AISLAMIENTO TÉRMICO SOBRE FALSO TECHO, FORMADO POR PANEL RÍGIDO DE FIBRAS DE MADERA, DE 40 MM DE ESPESOR.</t>
  </si>
  <si>
    <t>Aislamiento térmico sobre falso techo, situado a una altura menor de 4 m, formado por panel rígido de fibras de madera, de 40 mm de espesor, resistencia térmica 1 m²K/W, conductividad térmica 0,039 W/(mK), densidad 45 kg/m³.</t>
  </si>
  <si>
    <t>TECHOS LISOS LAMINADOS</t>
  </si>
  <si>
    <t>TECHOS TAQUILLAS</t>
  </si>
  <si>
    <t>CUARTOS TÉCNICOS</t>
  </si>
  <si>
    <t>TECHO LAMAS</t>
  </si>
  <si>
    <t>06</t>
  </si>
  <si>
    <t>PAVIMENTOS</t>
  </si>
  <si>
    <t>06.01</t>
  </si>
  <si>
    <t>BASE PARA PAVIMENTO INTERIOR, DE HASTA 70 MM DE ESPESOR, DE MORTERO LIGERO.</t>
  </si>
  <si>
    <t>Base para pavimento interior, hasta 70 mm de espesor, de mortero ligero CT - C25 - F4 según UNE-EN 13813, aplicado manualmente, sobre soporte de hormigón. Incluso banda de panel rígido de poliestireno expandido para la preparación de las juntas perimetrales de dilatación.</t>
  </si>
  <si>
    <t>Vestuario F. (zona seca)</t>
  </si>
  <si>
    <t>Vestuario M. (zona seca)</t>
  </si>
  <si>
    <t>Baño adaptado F</t>
  </si>
  <si>
    <t>Sala Técnica</t>
  </si>
  <si>
    <t>C. Limpieza.</t>
  </si>
  <si>
    <t>06.02</t>
  </si>
  <si>
    <t>06.03</t>
  </si>
  <si>
    <t>06.04</t>
  </si>
  <si>
    <t>06.05</t>
  </si>
  <si>
    <t>SOLADO DE BALDOSAS CERÁMICAS DE GRES ESMALTADO, DE 30X30 CM, 12 €/M², RESISTENCIA AL DESLIZAMIENTO CLASE 2, COLOR BLANCO.</t>
  </si>
  <si>
    <t>Solado de baldosas cerámicas de gres esmaltado, de 30x30 cm, 12 €/m², capacidad de absorción de agua E&lt;3%, grupo BIb, resistencia al deslizamiento 35&lt;Rd&lt;=45, clase 2, recibidas con mortero de cemento M-5 de 3 cm de espesor con la técnica del doble encolado y rejuntadas con mortero de juntas cementoso tipo CG 2, color blanco, para juntas de 2 a 15 mm.</t>
  </si>
  <si>
    <t>06.06</t>
  </si>
  <si>
    <t>PERFIL DE ALUMINIO RECUBIERTO CON MADERA, PARA JUNTA DE PARTICIÓN (PARA UNIONES EN DESNIVEL).</t>
  </si>
  <si>
    <t>Perfil de aluminio recubierto con madera, usado en junta de partición (para uniones en desnivel).
Incluye: Replanteo de las piezas según su longitud. Corte de las piezas. Fijación de las piezas.</t>
  </si>
  <si>
    <t>Puertas acceso principal</t>
  </si>
  <si>
    <t>07</t>
  </si>
  <si>
    <t>CARPINTERÍA, CERRAJERÍA Y VIDRIOS</t>
  </si>
  <si>
    <t>07.01</t>
  </si>
  <si>
    <t>PUERTA CORREDERA PARA DOBLE TABIQUE HUECO, CIEGA, DE UNA HOJA DE MEDIDA ESPECIAL DE 230X92,5X3,5 CM, PRELACADA RAL SEGÚN D.F., CON DINTEL PANELADO HASTA EL TECHO EN SU CARA EXTERIOR.</t>
  </si>
  <si>
    <t>Puerta corredera para doble tabique hueco, ciega, con armazón metálico y una hoja de medida especial de 230x92,5x3,5 cm, de tablero de MDF, prelacada en color RAL a definir por D.F., con moldura de forma recta prelacada; galces de MDF de 200x20 mm; tapajuntas de MDF, prelacado RAL a definir por D.F. de 70x10 mm en ambas caras. Incluso cargadero de tubo de acero 50x50x3 mm. fijado a fábrica para apoyo de herrajes, incluso herrajes de colgar, tirador barra en "U" de acero inoxidable de 15 cm., en ambas caras y condena con manecilla de acero inoxidable con posibilidad de apertura desde el exterior, serie media. Incluso panenado del dintel hasta la altura del techo en su cara exterior, con tablero de MDF de 10 mm. prelacado ral a definir por D.F. y recibido de armazón. Totalmente instalada.</t>
  </si>
  <si>
    <t>Baño adaptado F.</t>
  </si>
  <si>
    <t>07.02</t>
  </si>
  <si>
    <t>PUERTA ABATIBLE, CIEGA, DE UNA HOJA DE 203X92,5X3,5 CM, DE TABLERO DE MDF, ACABADA EN MADERA NATURAL SEGÚN D.F.</t>
  </si>
  <si>
    <t>Puerta abatible, ciega, de una hoja de 203x92,5x3,5 cm, de tablero de MDF, acabada en madera natural según D.F., con moldura de forma recta; precerco de pino país de 200x35 mm; galces de MDF de 200x20 mm; tapajuntas de MDF de 70x10 mm en ambas caras. Incluso bisagras, herrajes de colgar, de condena y manivela sobre escudo ancho de acero inoxidable AISI 316L, serie media. Incluso recibido de precercos. Totalmente instalada.</t>
  </si>
  <si>
    <t>Acceso F</t>
  </si>
  <si>
    <t>Acceso M</t>
  </si>
  <si>
    <t>07.03</t>
  </si>
  <si>
    <t>PUERTA ABATIBLE, CIEGA, DE UNA HOJA DE MEDIDA ESPECIAL 230X92,5X3,5 CM, DE TABLERO DE MDF, ACABADA EN MADERA NATURAL SEGÚN D.F. CON DINTEL PANELADO HASTA EL TECHO EN SU CARA EXTERIOR.</t>
  </si>
  <si>
    <t>Puerta interior abatible, ciega, de una hoja de 230x92,5x3,5 cm, de tablero de MDF, acabada en madera natural según D.F., con moldura de forma recta; precerco de pino país de 120x35 mm; galces de MDF de 120x20 mm; tapajuntas de MDF de 70x10 mm en ambas caras. Incluso bisagras, herrajes de colgar, cerradura con llave (con bombín compatible con IFEMA) y manivela sobre escudo ancho de acero inoxidable AISI 316L, serie media. Incluso panenaldo del dintel hasta la altura del techo en su cara exterior con tablero de MDF de 10 mm. acabado en madera según D.F. y recibido de precercos. Totalmente instalada.</t>
  </si>
  <si>
    <t>Cuarto Técnico</t>
  </si>
  <si>
    <t>07.04</t>
  </si>
  <si>
    <t>PUERTA ABATIBLE, CIEGA, DE UNA HOJA DE MEDIDA ESPECIAL 230X82,5X3,5 CM, DE TABLERO DE MDF, ACABADA EN MADERA NATURAL SEGÚN D.F. CON DINTEL PANELADO HASTA EL TECHO EN SU CARA EXTERIOR.</t>
  </si>
  <si>
    <t>Puerta interior abatible, ciega, de una hoja de 230x82,5x3,5 cm, de tablero de MDF, acabada en madera natural según D.F., con moldura de forma recta; precerco de pino país de 120x35 mm; galces de MDF de 120x20 mm; tapajuntas de MDF de 70x10 mm en ambas caras. Incluso bisagras, herrajes de colgar, cerradura con llave (con bombín compatible con IFEMA) y manivela sobre escudo ancho de acero inoxidable AISI 316L, serie media. Incluso panenaldo del dintel hasta la altura del techo (2,60 m.) en su cara exterior con tablero de MDF de 10 mm. acabado en madera según D.F. y recibido de precercos. Totalmente instalada.</t>
  </si>
  <si>
    <t>Cuarto limpieza</t>
  </si>
  <si>
    <t>07.05</t>
  </si>
  <si>
    <t>PUERTA ABATIBLE 1 HOJA CIEGA DE 203X62,5 CM., CON HOJA DE TABLERO FENÓLICO HPL DE 13 MM., COLOR BLANCO RAL 9003 A DOS CARAS. CON KIT DE HERRAJES, DE ACERO INOXIDABLE</t>
  </si>
  <si>
    <t>Puerta abatible 1 hoja ciega de 203x62,5 cm., con hoja de tablero fenólico HPL de 13 mm., color blanco RAL 9003 a dos caras. Con molduras, precercos y tapajuntas en MDF prelacado en blanco. Con kit de herrajes, bisagras, condena con posibilidad de apertura desde el exterior, tope de puerta y manilla de 15 cm. en "U"  de acero inoxidable AISI 304. Incluso recibido de precercos. totalmente instalada.</t>
  </si>
  <si>
    <t>Inodoro F.</t>
  </si>
  <si>
    <t>Inodoro M.</t>
  </si>
  <si>
    <t>07.06</t>
  </si>
  <si>
    <t>PUERTA ABATIBLE 1 HOJA DE VIDRIO LAMINAR DE SEGURIDAD TEMPLADO, DE 1800X890 MM.APERTURA 90º, LUNAS DE 5+5 CON BUTIRAL OPACO. CON KIT DE HERRAJES, DE ACERO INOXIDABLE</t>
  </si>
  <si>
    <t>Puerta abatible de vidrio laminar de seguridad templado, de 1800x890 mm., dejando una separación del suelo de 20 cm., con apertura de 90º, compuesto por dos lunas templadas de 5 mm. de espesor unidas mediante lámina opaca de butiral de polivinilo. Incluso kit de herrajes, condena con posibilidad de apertura desde el exterior, angular para tope de puerta frontal y manilla de 15 cm. en "U"  de acero inoxidable AISI 304. Incluso anclaje de hoja a perfilería o paramento, todo en acero inoxidable preparada para intalar sobre tabique alicatado o sobre perfil tubular de acero inoxidable previamente mecanizado. Incluso tornillería inoxidable embutido en el propio perfil.</t>
  </si>
  <si>
    <t>Duchas F</t>
  </si>
  <si>
    <t>07.07</t>
  </si>
  <si>
    <t>PUERTA ABATIBLE 1 HOJA DE VIDRIO LAMINAR DE SEGURIDAD TEMPLADO, DE 1800X830 MM. APERTURA 90º, LUNAS DE 5+5 CON BUTIRAL OPACO. CON KIT DE HERRAJES, DE ACERO INOXIDABLE</t>
  </si>
  <si>
    <t>Puerta abatible de vidrio laminar de seguridad templado, de 1800x830 mm., dejando una separación del suelo de 20 cm. con apertura de 90º, compuesto por dos lunas templadas de 5 mm. de espesor unidas mediante lámina opaca de butiral de polivinilo. Incluso kit de herrajes, condena con posibilidad de apertura desde el exterior, angular para tope de puerta frontal y manilla de 15 cm. en "U"  de acero inoxidable AISI 304. Incluso anclaje de hoja a perfilería o paramento, todo en acero inoxidable preparada para intalar sobre tabique alicatado o sobre perfil tubular de acero inoxidable previamente mecanizado. Incluso tornillería inoxidable embutido en el propio perfil.</t>
  </si>
  <si>
    <t>Duchas M</t>
  </si>
  <si>
    <t>07.08</t>
  </si>
  <si>
    <t>ESPEJO INCOLORO DE 5 MM DE ESPESOR, CON LOS BORDES BISELADOS Y CANTEADO PERIMETRAL.</t>
  </si>
  <si>
    <t>Espejo incoloro de 5 mm de espesor, con los bordes biselados, canteado perimetral y protegido con pintura de color plata en su cara posterior, fijado con masilla sobre el revestimiento porcelánico.</t>
  </si>
  <si>
    <t>Vest. M.</t>
  </si>
  <si>
    <t>Vest. F.</t>
  </si>
  <si>
    <t>Baños accesibles (espejo PMR)</t>
  </si>
  <si>
    <t>07.09</t>
  </si>
  <si>
    <t>TUBO HUECO DE ACERO INOXIDABLE, ACABADO SATINADO, DE 50X50X1,5 MM, FIJADOS A SUELO, EXTRUCTURA AUXILIAR EXISTENTE Y PARAMENTOS VERTICALES, PARA ANCLAJE DE PUERTAS FENÓLICAS.</t>
  </si>
  <si>
    <t>Tubo hueco de acero inoxidable AISI 304, acabado satinado, de 50x50x1,5 mm, fijados inferiormente mediante placa de anclaje con torrnillos de acero y en su parte superior a perfil tubular hueco de acero galvanizado de 50x50x1,5 mm. soldado a extructura auxiliar existente, recibiendo y arriostrando superiormente los perfiles de acero inonxidable que llevarán pates de anclaje para su trabazón con la tabiquería. Incluso replanteo, recortes, perrfilería auxiliar, soldaduras, impirmación antioxidante, pequeño material de montaje, etc.</t>
  </si>
  <si>
    <t>07.10</t>
  </si>
  <si>
    <t>TUBO HUECO DE ACERO INOXIDABLE, ACABADO SATINADO, DE 100X50X1,5 MM, FIJADOS A SUELO, EXTRUCTURA AUXILIAR EXISTENTE Y PARAMENTOS VERTICALES, PARA ANCLAJE DE PUERTAS DE VIDRIO.</t>
  </si>
  <si>
    <t>Tubo hueco de acero inoxidable AISI 304, acabado satinado, de 100x50x1,5 mm, fijados inferiormente mediante placa de anclaje con tacos de nylon y tornillos de acero y en su parte superior a forjado o a perfil tubular hueco de acero galvanizado de 50x50x1,5 mm. soldado a extructura auxiliar existente, recibiendo y arriostrando superiormente los perfiles de acero inonxidable que llevarán pates de anclaje para su trabazón con la tabiquería. Incluso replanteo, recortes, perrfilería auxiliar, soldaduras, impirmación antioxidante, pequeño material de montaje, etc.</t>
  </si>
  <si>
    <t>07.11</t>
  </si>
  <si>
    <t>BARANDILLA EN FORMA RECTA EN L, DE 90 CM DE ALTURA, FORMADA POR TUBOS CUADRADOS DE PERFIL HUECO DE ACERO LAMINADO. CON RODAPIE DE 15 CM. DE CHAPA ESTRIADA DE 5 MM.</t>
  </si>
  <si>
    <t>Barandilla en forma recta en L, de 90 cm de altura, formada por: bastidor compuesto por barandal/pasamanos superior de tubo cuadrado de perfil hueco de acero laminado en frío de 50x50x1,5 mm y montantes de tubo cuadrado de perfil hueco de acero laminado en frío de 30x30x1,5 mm con una separación aproximada de 80 cm entre sí; entrepaño para relleno de los huecos del bastidor compuesto de barrotes horizontales de tubo cuadrado de perfil hueco de acero laminado en frío de 20x20x1,5 mm con una separación de 15 cm. fijada mediante soldadura a perfiles laminados de estructura portante. Incluso rodapié de 15 cm. con chapa estriada de 5 mm. Incluso imprimación antioxidante.</t>
  </si>
  <si>
    <t>Plataforma Plenum</t>
  </si>
  <si>
    <t>08</t>
  </si>
  <si>
    <t>PINTURAS</t>
  </si>
  <si>
    <t>08.01</t>
  </si>
  <si>
    <t>PINTURA PLÁSTICA COLOR A ELEGIR, ACABADO MATE, TEXTURA LISA, SOBRE PARAMENTO INTERIOR DE YESO, VERTICAL, DE HASTA 3 M DE ALTURA.</t>
  </si>
  <si>
    <t>Aplicación manual de dos manos de pintura plástica color a elegir, acabado mate, textura lisa, la primera mano diluida con un 20% de agua y la siguiente sin diluir, (rendimiento: 0,13 l/m² cada mano); previa aplicación de una mano de imprimación a base de copolímeros acrílicos en suspensión acuosa, sobre paramento interior de yeso o escayola, vertical, de hasta 3 m de altura.</t>
  </si>
  <si>
    <t>Tabicas F.</t>
  </si>
  <si>
    <t>Tabicas M.</t>
  </si>
  <si>
    <t>08.02</t>
  </si>
  <si>
    <t>PINTURA PLÁSTICA COLOR A ELEGIR, ACABADO MATE, TEXTURA LISA, SOBRE PARAMENTO INTERIOR DE PLACAS DE YESO LAMINADO, HORIZONTAL, HASTA 3 M DE ALTURA.</t>
  </si>
  <si>
    <t>Aplicación manual de dos manos de pintura plástica color a elegir, acabado mate, textura lisa, la primera mano diluida con un 20% de agua y la siguiente sin diluir, (rendimiento: 0,13 l/m² cada mano); previa aplicación de una mano de imprimación a base de copolímeros acrílicos en suspensión acuosa, sobre paramento interior de yeso proyectado o placas de yeso laminado, horizontal, hasta 3 m de altura.</t>
  </si>
  <si>
    <t>TECHOS CONTINUOS YESO LAMINADO</t>
  </si>
  <si>
    <t>CANDILEJAS</t>
  </si>
  <si>
    <t>TABICAS</t>
  </si>
  <si>
    <t>08.03</t>
  </si>
  <si>
    <t>APLICACIÓN MANUAL DE ESMALTE SINTÉTICO, COLOR A ELEGIR, SOBRE BARANDILLA INTERIOR CON ENTREPAÑO DE BARROTES, DE ACERO. CON IMPRIMACIÓN ANTIOXIDANTE.</t>
  </si>
  <si>
    <t>Aplicación manual de dos manos de esmalte sintético de secado rápido, a base de resinas alquídicas, color a elegir, (rendimiento: 0,083 l/m² cada mano); previa aplicación de una mano de imprimación sintética antioxidante de secado rápido, a base de resinas alcídicas modificadas y fosfato de zinc, color gris, acabado mate (rendimiento: 0,091 l/m²), sobre barandilla interior con entrepaño de barrotes, de acero.</t>
  </si>
  <si>
    <t>Barandilla plataforma Plenum (90 cm. de alto)</t>
  </si>
  <si>
    <t>08.04</t>
  </si>
  <si>
    <t>APLICACIÓN MANUAL DE DOS MANOS DE ESMALTE SINTÉTICO, COLOR A ELEGIR POR D.F., ACABADO BRILLANTE, SOBRE ESTRUCTURA DE PERFILES LAMINADOS DE ACERO.</t>
  </si>
  <si>
    <t>Aplicación manual de dos manos de esmalte sintético de secado rápido, a base de resinas alquídicas, color a elegir por D.F:, acabado brillante, (rendimiento: 0,083 l/m² cada mano); previa aplicación de una mano de imprimación sintética antioxidante de secado rápido, a base de resinas alcídicas modificadas y fosfato de zinc, color gris, acabado mate (rendimiento: 0,091 l/m²), sobre viga formada por piezas simples de perfiles laminados de acero.</t>
  </si>
  <si>
    <t>IPE 80 (desarrollo sección = 0,32 m)</t>
  </si>
  <si>
    <t>UPE 80 (desarrollo = 0,32 m)</t>
  </si>
  <si>
    <t>09</t>
  </si>
  <si>
    <t>APARATOS SANITARIOS</t>
  </si>
  <si>
    <t>09.01</t>
  </si>
  <si>
    <t>Baños F.</t>
  </si>
  <si>
    <t>Baños M.</t>
  </si>
  <si>
    <t>09.02</t>
  </si>
  <si>
    <t>Baños accesibles</t>
  </si>
  <si>
    <t>09.03</t>
  </si>
  <si>
    <t>LAVABO DE PORCELANA SANITARIA CON SEMIPEDESTAL, COLOR BLANCO, DE 350X320 MM, CON GRIFERÍA MONOMANDO, ACABADO CROMADO.</t>
  </si>
  <si>
    <t>Lavabo de porcelana sanitaria con semipedestal, gama media, color blanco, de 350x320 mm, con grifería monomando, gama media, acabado cromado, con aireador y desagüe, acabado con sifón curvo. Incluso llaves de regulación, enlaces de alimentación flexibles y sellado con silicona. Incluso llave de regulación de 1/2" cromada, con acoplamiento a pared con plafón cromado, incluso materiales auxiliares.</t>
  </si>
  <si>
    <t>09.04</t>
  </si>
  <si>
    <t>Inodoros F.</t>
  </si>
  <si>
    <t>Inodoros M.</t>
  </si>
  <si>
    <t>09.05</t>
  </si>
  <si>
    <t>09.06</t>
  </si>
  <si>
    <t>Aseos M.</t>
  </si>
  <si>
    <t>09.07</t>
  </si>
  <si>
    <t>PLATO DE DUCHA ACRÍLICO, COLOR OSCURO (ANTRACITA) SEGÚN D.F., A MEDIDA DE 120X80X4 CM, CON FONDO ANTIDESLIZANTE, EMPOTRADO EN EL PAVIMENTO Y ENRASADO POR SU CARA SUPERIOR.</t>
  </si>
  <si>
    <t>Plato de ducha acrílico, cuadrado, color oscuro (antracita) según D.F., a medida de 1200x800x40 mm, con fondo antideslizante, lámina impermeabilizante premontada, con sumidero sifónico individual y rejilla de desagüe de acero inoxidable, empotrado en el pavimento y enrasado por su cara superior. Incluso silicona para sellado de juntas. Totalmente instalado.</t>
  </si>
  <si>
    <t>Baños adaptados</t>
  </si>
  <si>
    <t>09.08</t>
  </si>
  <si>
    <t>PLATO DE DUCHA ACRÍLICO, COLOR OSCURO (ANTRACITA) SEGÚN D.F., A MEDIDA DE 165X89X4 CM, CON FONDO ANTIDESLIZANTE, EMPOTRADO EN EL PAVIMENTO Y ENRASADO POR SU CARA SUPERIOR.</t>
  </si>
  <si>
    <t>Plato de ducha acrílico, cuadrado, color oscuro (antracita) según D.F., a medida de 1650x890x40 mm, con fondo antideslizante, lámina impermeabilizante premontada, con sumidero sifónico individual y rejilla de desagüe de acero inoxidable, empotrado en el pavimento y enrasado por su cara superior. Incluso silicona para sellado de juntas. Totalmente instalado.</t>
  </si>
  <si>
    <t>09.09</t>
  </si>
  <si>
    <t>PLATO DE DUCHA ACRÍLICO, COLOR OSCURO (ANTRACITA) SEGÚN D.F., A MEDIDA DE 165X83X4 CM, CON FONDO ANTIDESLIZANTE, EMPOTRADO EN EL PAVIMENTO Y ENRASADO POR SU CARA SUPERIOR.</t>
  </si>
  <si>
    <t>Plato de ducha acrílico, cuadrado, color oscuro (antracita) según D.F., a medida de 1650x830x40 mm, con fondo antideslizante, lámina impermeabilizante premontada, con sumidero sifónico individual y rejilla de desagüe de acero inoxidable, empotrado en el pavimento y enrasado por su cara superior. Incluso silicona para sellado de juntas. Totalmente instalado.</t>
  </si>
  <si>
    <t>09.10</t>
  </si>
  <si>
    <t>09.11</t>
  </si>
  <si>
    <t>09.12</t>
  </si>
  <si>
    <t>ASIENTO PARA MINUSVÁLIDOS, COLOCADO EN PARED, ABATIBLE, DE ACERO INOXIDABLE DE DIMENSIONES TOTALES 400X400 MM. INCLUSO ELEMENTOS DE FIJACIÓN.</t>
  </si>
  <si>
    <t>Asiento para minusválidos, rehabilitación y tercera edad, colocado en pared, abatible, de acero inoxidable, de dimensiones totales 400x400 mm. Incluso elementos de fijación. Tornillería inoxidable.</t>
  </si>
  <si>
    <t>09.13</t>
  </si>
  <si>
    <t>09.14</t>
  </si>
  <si>
    <t>09.15</t>
  </si>
  <si>
    <t>09.16</t>
  </si>
  <si>
    <t>Baño F</t>
  </si>
  <si>
    <t>Baño M.</t>
  </si>
  <si>
    <t>09.17</t>
  </si>
  <si>
    <t>09.18</t>
  </si>
  <si>
    <t>DOSIFICADOR DE JABÓN LÍQUIDO MANUAL CON DISPOSICIÓN MURAL, DE 0,5 L DE CAPACIDAD, CARCASA DE ACERO INOXIDABLE AISI 304, ACABADO BRILLO, DE 100X150X55 MM.</t>
  </si>
  <si>
    <t>Dosificador de jabón líquido manual con disposición mural, de 0,5 l de capacidad, carcasa de acero inoxidable AISI 304, acabado brillo, de 100x150x55 mm. Tornillería inoxidable.</t>
  </si>
  <si>
    <t>Baños Adaptados</t>
  </si>
  <si>
    <t>09.19</t>
  </si>
  <si>
    <t>Baños F. (con tornillería)</t>
  </si>
  <si>
    <t>con cola especial</t>
  </si>
  <si>
    <t>Baños M. (con tornilleria)</t>
  </si>
  <si>
    <t>Baños adaptados (con tornillería)</t>
  </si>
  <si>
    <t>09.20</t>
  </si>
  <si>
    <t>09.21</t>
  </si>
  <si>
    <t>TOALLERO DE PAPEL ZIGZAG, DE ACERO INOXIDABLE AISI 430 CON ACABADO SATINADO, DE 305X266X120 MM, PARA 600 TOALLITAS, PLEGADAS EN Z.</t>
  </si>
  <si>
    <t>Toallero de papel zigzag, de acero inoxidable AISI 430 con acabado satinado, de 305x266x120 mm, para 600 toallitas, plegadas en Z. Tornillería inoxidable.</t>
  </si>
  <si>
    <t>09.22</t>
  </si>
  <si>
    <t>09.23</t>
  </si>
  <si>
    <t>PAPELERA HIGIÉNICA PARA COMPRESAS, DE 40 LITROS DE CAPACIDAD, DE ACERO INOXIDABLE AISI 304, DE 650X320X200 MM.</t>
  </si>
  <si>
    <t>Papelera higiénica para compresas, de 40 litros de capacidad, de acero inoxidable AISI 304, de 650x320x200 mm.</t>
  </si>
  <si>
    <t>09.24</t>
  </si>
  <si>
    <t>ESCOBILLERO DE PARED, PARA BAÑO, DE ACERO INOXIDABLE AISI 304, ACABADO SATINADO, CON SOPORTE MURAL, CON SISTEMA DE CIERRE MEDIANTE PRESIÓN.</t>
  </si>
  <si>
    <t>Escobillero de pared, para baño, de acero inoxidable AISI 304, acabado satinado, con soporte mural, con sistema de cierre mediante presión. Tornillería inoxidable.</t>
  </si>
  <si>
    <t>10</t>
  </si>
  <si>
    <t>MOBILIARIO</t>
  </si>
  <si>
    <t>10.01</t>
  </si>
  <si>
    <t>10.02</t>
  </si>
  <si>
    <t>BANCO CORRIDO PARA VESTUARIO DE 450 MM DE PRODUNDIDAD Y 500 MM DE ALTURA, DE TABLERO FENÓLICO HPL. COLOR A ELEGIR POR D.F.</t>
  </si>
  <si>
    <t>Vestuario F. (Lineal)</t>
  </si>
  <si>
    <t>(Lineal)</t>
  </si>
  <si>
    <t>Vestuario M. (Lineal)</t>
  </si>
  <si>
    <t>(Formando "L")</t>
  </si>
  <si>
    <t>(Formando rectángulo)</t>
  </si>
  <si>
    <t>10.03</t>
  </si>
  <si>
    <t>10.04</t>
  </si>
  <si>
    <t>10.05</t>
  </si>
  <si>
    <t>ENCIMERA DE CUARZO, MODELO  ABSOLUTE BLANC "COMPAC",DE 45 CM DE ANCHURA Y 2 CM DE ESPESOR, CANTO CON FALDÓN FRONTAL Y LATERAL A INGLETE DE 10 CM DE ANCHO. CON ESCUADRAS DE ACERO INOX.</t>
  </si>
  <si>
    <t>Lavabos F.</t>
  </si>
  <si>
    <t>11</t>
  </si>
  <si>
    <t>VARIOS</t>
  </si>
  <si>
    <t>11.01</t>
  </si>
  <si>
    <t>AYUDAS DE CUALQUIER TRABAJO DE ALBAÑILERÍA, NECESARIAS PARA LA CORRECTA EJECUCIÓN DE LA INSTALACIÓN DE CLIMATIZACIÓN Y VENTILACIÓN.</t>
  </si>
  <si>
    <t>Repercusión por m² de superficie construida de obra, de ayudas de cualquier trabajo de albañilería, necesarias para la correcta ejecución de la instalación de climatización y ventilación formada por: conductos con sus accesorios y piezas especiales, rejillas, bocas de ventilación, compuertas, toberas, reguladores, difusores, cualquier otro elemento componente de la instalación y p/p de conexiones a las redes eléctrica, de fontanería y de salubridad, con un grado de complejidad medio, en edificio de otros usos, incluida p/p de elementos comunes. Incluso material auxiliar para la correcta ejecución de los trabajos.</t>
  </si>
  <si>
    <t>Zona actuación</t>
  </si>
  <si>
    <t>11.02</t>
  </si>
  <si>
    <t>AYUDAS DE CUALQUIER TRABAJO DE ALBAÑILERÍA, NECESARIAS PARA LA CORRECTA EJECUCIÓN DE LA INSTALACIÓN ELÉCTRICA.</t>
  </si>
  <si>
    <t>Repercusión por m² de superficie construida de obra, de ayudas de cualquier trabajo de albañilería, necesarias para la correcta ejecución de la instalación eléctrica formada por: puesta a tierra, red de equipotencialidad, caja general de protección, línea general de alimentación, centralización de contadores, derivaciones individuales y red de distribución interior, con un grado de complejidad medio, en edificio de otros usos, incluida p/p de elementos comunes. Incluso material auxiliar para la correcta ejecución de los trabajos.</t>
  </si>
  <si>
    <t>11.03</t>
  </si>
  <si>
    <t>AYUDAS DE CUALQUIER TRABAJO DE ALBAÑILERÍA, NECESARIAS PARA LA CORRECTA EJECUCIÓN DE LA INSTALACIÓN DE FONTANERÍA.</t>
  </si>
  <si>
    <t>Repercusión por m² de superficie construida de obra, de ayudas de cualquier trabajo de albañilería, necesarias para la correcta ejecución de la instalación de fontanería formada por: acometida, tubo de alimentación, batería de contadores, grupo de presión, depósito, montantes, instalación interior, cualquier otro elemento componente de la instalación, accesorios y piezas especiales, con un grado de complejidad medio, en edificio de otros usos, incluida p/p de elementos comunes. Incluso material auxiliar para la correcta ejecución de los trabajos.</t>
  </si>
  <si>
    <t>11.04</t>
  </si>
  <si>
    <t>AYUDAS DE CUALQUIER TRABAJO DE ALBAÑILERÍA, NECESARIAS PARA LA CORRECTA EJECUCIÓN DE LA INSTALACIÓN DE ILUMINACIÓN.</t>
  </si>
  <si>
    <t>Repercusión por m² de superficie construida de obra, de ayudas de cualquier trabajo de albañilería, necesarias para la correcta ejecución de la instalación de apliques y luminarias para iluminación, con un grado de complejidad medio, en edificio de otros usos, incluida p/p de elementos comunes. Incluso material auxiliar para la correcta ejecución de los trabajos.</t>
  </si>
  <si>
    <t>11.05</t>
  </si>
  <si>
    <t>AYUDAS DE CUALQUIER TRABAJO DE ALBAÑILERÍA, NECESARIAS PARA LA CORRECTA EJECUCIÓN DE LA INSTALACIÓN DE SALUBRIDAD.</t>
  </si>
  <si>
    <t>Repercusión por m² de superficie construida de obra, de ayudas de cualquier trabajo de albañilería, necesarias para la correcta ejecución de la instalación de salubridad formada por: sistema de evacuación (bajantes interiores y exteriores de aguas pluviales y residuales, canalones, botes sifónicos, colectores suspendidos, sistemas de elevación, derivaciones individuales y cualquier otro elemento componente de la instalación), sistema de ventilación (red de conductos de ventilación, rejillas interiores o exteriores de impulsión o retorno, difusores, compuertas y cualquier otro elemento componente de la instalación que deba recibirse en falsos techos, particiones interiores, suelos técnicos o cerramientos de fachada), con un grado de complejidad medio, en edificio de otros usos, incluida p/p de elementos comunes. Incluso material auxiliar para la correcta ejecución de los trabajos.</t>
  </si>
  <si>
    <t>11.06</t>
  </si>
  <si>
    <t>AYUDAS DE CUALQUIER TRABAJO DE ALBAÑILERÍA, NECESARIAS PARA LA CORRECTA EJECUCIÓN DE LA INSTALACIÓN DE PROTECCIÓN CONTRA INCENDIOS.</t>
  </si>
  <si>
    <t>Repercusión por m² de superficie de obra, de ayudas de cualquier trabajo de albañilería, necesarias para la instalación de protección contra incendios formada por: equipos de detección y alarma, alumbrado de emergencia, equipos de extinción, ventilación, mecanismos y accesorios, con un grado de complejidad medio, en edificio de otros usos, incluida p/p de elementos comunes. Incluso material auxiliar para la correcta ejecución de los trabajos.</t>
  </si>
  <si>
    <t>11.07</t>
  </si>
  <si>
    <t>AYUDAS DE CUALQUIER TRABAJO DE ALBAÑILERÍA, NECESARIAS PARA LA CORRECTA EJECUCIÓN DE LA INSTALACIÓN FOTOVOLTAICA</t>
  </si>
  <si>
    <t>Repercusión por m² de superficie de obra, de ayudas de cualquier trabajo de albañilería, necesarias para la instalación de energía solar fotovoltaica formada por: conducciones y cualquier otro elemento componente de la instalación, con un grado de complejidad medio, en edificio de otros usos, incluida p/p de elementos comunes. Incluso material auxiliar para la correcta ejecución de los trabajos.</t>
  </si>
  <si>
    <t>11.08</t>
  </si>
  <si>
    <t>APERTURA DE ROZAS EN FÁBRICA DE LADRILLO HUECO, CON MEDIOS MANUALES SIN AFECTAR A LA ESTABILIDAD DEL ELEMENTO CONSTRUCTIVO.</t>
  </si>
  <si>
    <t>Apertura de rozas en fábrica de ladrillo hueco, con medios manuales sin afectar a la estabilidad del elemento constructivo.</t>
  </si>
  <si>
    <t>Fontanería</t>
  </si>
  <si>
    <t>Saneamiento</t>
  </si>
  <si>
    <t>Electricidad</t>
  </si>
  <si>
    <t>11.09</t>
  </si>
  <si>
    <t>REPERCUSIÓN POR M² DE SUPERFICIE CONSTRUIDA DE OBRA LIMPIEZA PERIÓDICA DE LA OBRA.</t>
  </si>
  <si>
    <t>Repercusión por m² de superficie construida de obra de las horas de peón ordinario dedicadas a la limpieza periódica de la obra, en edificio de otros usos, tras la terminación de los diferentes oficios que intervienen durante la ejecución de la obra, y no tengan incluida la limpieza en su precio.</t>
  </si>
  <si>
    <t>11.10</t>
  </si>
  <si>
    <t>BOTIQUÍN DE URGENCIA FIJADO AL PARAMENTO CON TORNILLOS Y TACOS.</t>
  </si>
  <si>
    <t>Botiquín de urgencia, provisto de desinfectantes y antisépticos autorizados, gasas estériles, algodón hidrófilo, venda, esparadrapo, apósitos adhesivos, un par de tijeras, pinzas, guantes desechables, bolsa de goma para agua y hielo, antiespasmódicos, analgésicos, tónicos cardíacos de urgencia, un torniquete, un termómetro clínico y jeringuillas desechables, fijado al paramento con tornillos y tacos.</t>
  </si>
  <si>
    <t>11.11</t>
  </si>
  <si>
    <t>Puertas acceso vestíbulos</t>
  </si>
  <si>
    <t>Puertas cuartos técnicos</t>
  </si>
  <si>
    <t>Puertas duchas F.</t>
  </si>
  <si>
    <t>Puertas duchas M.</t>
  </si>
  <si>
    <t>Puertas inodoros F.</t>
  </si>
  <si>
    <t>Puertas inodoros M.</t>
  </si>
  <si>
    <t>Puertas cabinas individuales.</t>
  </si>
  <si>
    <t>11.12</t>
  </si>
  <si>
    <t>RÓTULO CON SOPORTE DE ALUMINIO LACADO PARA SEÑALIZACIÓN DE LOCAL, DE 720X420 MM, CON LAS LETRAS O NÚMEROS ADHERIDOS AL SOPORTE.</t>
  </si>
  <si>
    <t>Rótulo con soporte de aluminio lacado para señalización de local, de 720x420 mm, con las letras o números adheridos al soporte.</t>
  </si>
  <si>
    <t>Cuarto técnico</t>
  </si>
  <si>
    <t>11.13</t>
  </si>
  <si>
    <t>LIMPIEZA FINAL DE OBRA EN EDIFICIO DE OTROS USOS, CON UNA SUPERFICIE CONSTRUIDA MEDIA DE 350 M².</t>
  </si>
  <si>
    <t>Limpieza final de obra en edificio de otros usos, con una superficie construida media de 350 m², incluyendo los trabajos de eliminación de la suciedad y el polvo acumulado en paramentos y carpinterías, limpieza y desinfección de baños y aseos, limpieza de cristales y carpinterías exteriores, eliminación de manchas y restos de yeso y mortero adheridos en suelos y otros elementos, recogida y retirada de plásticos y cartones, todo ello junto con los demás restos de fin de obra depositados en el contenedor de residuos para su transporte a vertedero autorizado.</t>
  </si>
  <si>
    <t>11.14</t>
  </si>
  <si>
    <t>12</t>
  </si>
  <si>
    <t>SISTEMAS DE CLIMATIZACIÓN Y VENTILACIÓN</t>
  </si>
  <si>
    <t>12.01</t>
  </si>
  <si>
    <t>12.02</t>
  </si>
  <si>
    <t>12.03</t>
  </si>
  <si>
    <t>12.04</t>
  </si>
  <si>
    <t>Mando cable multifunción</t>
  </si>
  <si>
    <t>12.05</t>
  </si>
  <si>
    <t>Resistencia elect. 6kW</t>
  </si>
  <si>
    <t>13</t>
  </si>
  <si>
    <t>CALEFACCIÓN, CLIMATIZACIÓN Y A.C.S.</t>
  </si>
  <si>
    <t>13.01</t>
  </si>
  <si>
    <t>Agua caliente</t>
  </si>
  <si>
    <t>13.01.01</t>
  </si>
  <si>
    <t>13.01.02</t>
  </si>
  <si>
    <t>13.01.03</t>
  </si>
  <si>
    <t>13.01.04</t>
  </si>
  <si>
    <t>Vaso de expansión para A.C.S. de acero vitrificado, capacidad 12 l.</t>
  </si>
  <si>
    <t>Vaso de expansión para A.C.S. de acero vitrificado, capacidad 12 l, presión máxima 10 bar. Incluso manómetro y elementos de montaje y conexión necesarios para su correcto funcionamiento. Totalmente montado, conexionado y probado.
Incluye: Suminstro, replanteo. Colocación del vaso de expansión. Conexión a la red de distribución.
Criterio de medición de proyecto: Número de unidades previstas, según documentación gráfica de Proyecto.
Criterio de medición de obra: Se medirá el número de unidades realmente ejecutadas según especificaciones de Proyecto.</t>
  </si>
  <si>
    <t>13.01.05</t>
  </si>
  <si>
    <t>13.02</t>
  </si>
  <si>
    <t>Control climatización</t>
  </si>
  <si>
    <t>13.02.01</t>
  </si>
  <si>
    <t>Dotación cuadro de control y pasarela</t>
  </si>
  <si>
    <t>13.02.02</t>
  </si>
  <si>
    <t>Equipos de campo</t>
  </si>
  <si>
    <t>13.02.03</t>
  </si>
  <si>
    <t>Integración con otros subsistemas</t>
  </si>
  <si>
    <t>Partida de desarrollo de la ingeniería, configuración y programación en el Sistema de Gestión, Supervisor/es y Pasarelas, de la integración multiprotocolo de equipos terceros en el siguiente protocolo: BACnet/IP, entre el Sistema de Control y los distintos Subsistemas o Equipos a integrar  para la monitorización y supervisión de los mismos. Se incluye la configuración y programación del hardware de interface (pasarelas y controladores múltiprotocolo de Trend Controls incluidos y detallados en la partida de controladores y pasarelas) como la programación y configuración del Sistema de Trend (Puesto/s Supervisión). Los Subsistemas o Equipos a integrar estarán interconectados y dispondrán de la electrónica necesaria para conectarse con el Sistema de Control de Trend en un único punto con comunicación en el siguiente protocolo: BACnet vía IP (Hidrokit de la Bomba de Calor) y en base al número de señales según se especifica en la lista de puntos del Sistema de Control. No están incluidas las tarjetas de comunicación de los Subsistemas o Equipos a integrar ni cualquier otro elemento de interface dentro de dichos Subsistemas.
Incluye monitorización y supervisión del sistema de control y display en color táctil con pantalla 4" IQVIEW4.</t>
  </si>
  <si>
    <t>13.02.04</t>
  </si>
  <si>
    <t>Programación y puesta en marcha</t>
  </si>
  <si>
    <t>Desarrollo de la ingeniería y programación de los gráficos, imágenes y pantallas de instalación y esquemas de principio y ficheros para la supervisión de las instalaciones de Climatización y Ventilación vía la prestación Servidor Web del controlador, IQ4E. Trabajos de ingeniería y programación del controlador previsto, conforme a las especificaciones de proyecto de instalaciones y en base a un número de señales según se especifica en la lista de puntos del Sistema de Control.  Trabajos de puesta en marcha de la instalación y curso de formación (estimado en una jornada de 8 h.) para el correcto manejo de las instalaciones. Realización del libro de obra, conteniendo esquemas eléctricos, carátulas de los controladores, especificaciones eléctricas de los materiales, memoria de funcionamiento y manual del usuario.
Atendiento al postservicio del Sistema de Gestión se hará entrega de una relación de trabajos y tareas de mantenimiento preventivo y así como la propuesta de contratación de servicios post instalación disponibles como el mantenimiento correctivo en remoto y/o in situ, un listado de repuestos recomendados y el calendario de cursos disponibles en el Centro de Formación de Trend Controls a los usuarios y mantenedores de los Sistemas de Trend Controls todo ello encaminado al correcto funcionamiento del Sistema al máximo nivel exigible de confort, seguridad y eficiencia energética en base a lo instalado.</t>
  </si>
  <si>
    <t>13.02.05</t>
  </si>
  <si>
    <t>Instalación Electrica</t>
  </si>
  <si>
    <t>Partida instalación eléctrica y cableado correspondiente a la canalización y cable necesarios para el conexionado de los diversos elementos de campo hasta el controlador, ubicado en su cuadro de control. (No incluye alimentación a 220V ac a cuadros de control).</t>
  </si>
  <si>
    <t>13.02.06</t>
  </si>
  <si>
    <t>Envolvente, cuadros y accesorios de montaje.</t>
  </si>
  <si>
    <t>Partida cuadros de control principales, incluyendo placa, transformador, automático, enchufe, bornas portafusibles, borna a tierra, canaletas, carril y accesorios de montaje. Completamente instalado en Cuarto Técnico</t>
  </si>
  <si>
    <t>13.02.07</t>
  </si>
  <si>
    <t>Bus comunicación</t>
  </si>
  <si>
    <t>Partida bus de comunicaciones, Red Ethernet categoría 6. Asimismo se incluye el bus comunicaciones entre las pasarelas y controladores/interface y las tarjetas de interface de los equipos a 3º a integrar (Modbus, Mbus, BACnet, etc.).
Se incluye conexión de todos los equipos integrables indicados en los planos.
 Se incluye el bus ethernet, hasta una distancia aproximada de 25 metros, para la interconexión entre el Controlador y el PC Supervisión para la supervisión vía el Servidor Web del controlador.</t>
  </si>
  <si>
    <t>13.02.08</t>
  </si>
  <si>
    <t>Interruptor industrial de 5 puertos Ethernet</t>
  </si>
  <si>
    <t>ICX010b</t>
  </si>
  <si>
    <t>Contador energía digital general</t>
  </si>
  <si>
    <t>13.03</t>
  </si>
  <si>
    <t>Sistemas de conducción de aire</t>
  </si>
  <si>
    <t>13.03.01</t>
  </si>
  <si>
    <t>Boca de extracción BORP-80 S&amp;P</t>
  </si>
  <si>
    <t>13.03.02</t>
  </si>
  <si>
    <t>13.03.03</t>
  </si>
  <si>
    <t>DIfusor rotacional VDW-Q-Z-H-M/500x24/600/Q21</t>
  </si>
  <si>
    <t>13.03.04</t>
  </si>
  <si>
    <t>Rejilla de extracción AFP-15</t>
  </si>
  <si>
    <t>13.03.05</t>
  </si>
  <si>
    <t>Rejilla de extracción lineal AR-AG 625x125</t>
  </si>
  <si>
    <t>Rejilla de extracción lineal AR-AG 625x125 + plenum. Incluye replanteo en obra.</t>
  </si>
  <si>
    <t>13.03.06</t>
  </si>
  <si>
    <t>Rejilla de extracción lineal AR-AG 1025x125</t>
  </si>
  <si>
    <t>Rejilla de extracción lineal AR-AG 1025x125 + plenum
. Incluye replanteo en obra.</t>
  </si>
  <si>
    <t>12.03.07</t>
  </si>
  <si>
    <t>Compuerta regulación JZ-A-R/300x180/0 "TROX", de 300x180 mm.</t>
  </si>
  <si>
    <t>13.03.08</t>
  </si>
  <si>
    <t>Rejilla de impulsión lineal AEH-11-AG 1225x165</t>
  </si>
  <si>
    <t>Rejilla de impulsión lineal AEH-11-AG 1225x165 + plenum. Incluye replanteo en obra.</t>
  </si>
  <si>
    <t>13.03.09</t>
  </si>
  <si>
    <t>Rejilla de retorno/impulsión AR-AG-325x165</t>
  </si>
  <si>
    <t>Rejilla de retorno AR-AG-325x165. Incluye replanteo en obra.</t>
  </si>
  <si>
    <t>Impulsión</t>
  </si>
  <si>
    <t>Retorno</t>
  </si>
  <si>
    <t>13.03.10</t>
  </si>
  <si>
    <t>Rejilla de retorno/impulsión AR-AG-225x125</t>
  </si>
  <si>
    <t>Rejilla de retorno e impulsión AR-AG-225x125. Incluye replanteo en obra.</t>
  </si>
  <si>
    <t>13.03.11</t>
  </si>
  <si>
    <t>Rejilla muro toma de aire AGS-T-625x525</t>
  </si>
  <si>
    <t>Rejilla muro toma de aire AGS-T-625x525. Incluye malla antipájaros, replanteo en obra.</t>
  </si>
  <si>
    <t>13.03.12</t>
  </si>
  <si>
    <t>ICR015</t>
  </si>
  <si>
    <t>Conducto circular de pared simple helicoidal de acero galvanizado, de 400 mm de diámetro y 0,5 mm de espesor.</t>
  </si>
  <si>
    <t>Conducto circular de pared simple helicoidal de acero galvanizado, de 400 mm de diámetro y 0,5 mm de espesor, con refuerzos, suministrado en tramos de 3 ó 5 m, para instalaciones de ventilación y climatización. Incluso accesorios de montaje y elementos de fijación.
Incluye: Suministro, replanteo del recorrido de los conductos. Marcado y posterior anclaje de los soportes de los conductos. Montaje y fijación de conductos. Comprobación de su correcto funcionamiento.
Criterio de medición de proyecto: Longitud proyectada, según documentación gráfica de Proyecto, medida entre los ejes de los elementos o de los puntos a conectar, descontando las piezas especiales.
Criterio de medición de obra: Se medirá la longitud realmente ejecutada según especificaciones de Proyecto.</t>
  </si>
  <si>
    <t>ICR025</t>
  </si>
  <si>
    <t>Red de conductos flexibles de distribución de aire, constituida por tubo flexible de 80 mm de diámetro.</t>
  </si>
  <si>
    <t>Red de conductos flexibles de distribución de aire, constituida por tubo flexible de 80 mm de diámetro, formado por un complejo de poliéster y aluminio con refuerzo de alambre tratado contra la oxidación en forma de espiral helicoidal. Incluso cinta de aluminio y elementos de fijación con una separación máxima de 2,50 m.
Incluye: Replanteo del recorrido del conducto y de la situación de los elementos de sujeción. Presentación de tubos flexibles para conducción de aire. Colocación y fijación de tubos flexibles para conducción de aire. Comprobación de su correcto funcionamiento.
Criterio de medición de proyecto: Longitud medida según documentación gráfica de Proyecto.
Criterio de medición de obra: Se medirá la longitud realmente ejecutada según especificaciones de Proyecto.</t>
  </si>
  <si>
    <t>ICR015b</t>
  </si>
  <si>
    <t>Conducto circular de pared simple helicoidal de acero inoxidable, de 150 mm de diámetro</t>
  </si>
  <si>
    <t>Conducto circular de pared simple helicoidal de acero inoxidable, de 150 mm de diámetro y 0,5 mm de espesor, suministrado en tramos de 3 ó 5 m. Incluso accesorios de montaje y elementos de fijación.
Incluye: Replanteo del recorrido de los conductos. Marcado y posterior anclaje de los soportes de los conductos. Montaje y fijación de conductos. Comprobación de su correcto funcionamiento.
Criterio de medición de proyecto: Longitud proyectada, según documentación gráfica de Proyecto, medida entre los ejes de los elementos o de los puntos a conectar, descontando las piezas especiales.
Criterio de medición de obra: Se medirá la longitud realmente ejecutada según especificaciones de Proyecto.</t>
  </si>
  <si>
    <t>13.04</t>
  </si>
  <si>
    <t>Distribución tuberías</t>
  </si>
  <si>
    <t>13.04.01</t>
  </si>
  <si>
    <t>Línea frigorífica doble realizada con tubería para gas mediante tubo de cobre sin soldadura, de 3/8" de diámetro y 0,8 mm de espesor con coquilla de espuma elastomérica, de 11 mm de diámetro interior y 30 mm de espesor, a base de caucho sintético flexible, de estructura celular cerrada y tubería para líquido mediante tubo de cobre sin soldadura, de 1/4" de diámetro y 0,8 mm de espesor con coquilla de espuma elastomérica, de 7 mm de diámetro interior y 10 mm de espesor, a base de caucho sintético flexible, de estructura celular cerrada.</t>
  </si>
  <si>
    <t>Línea frigorífica doble realizada con tubería para gas mediante tubo de cobre sin soldadura, de 3/8" de diámetro y 0,8 mm de espesor con coquilla de espuma elastomérica, de 11 mm de diámetro interior y 30 mm de espesor, a base de caucho sintético flexible, de estructura celular cerrada y tubería para líquido mediante tubo de cobre sin soldadura, de 1/4" de diámetro y 0,8 mm de espesor con coquilla de espuma elastomérica, de 7 mm de diámetro interior y 10 mm de espesor, a base de caucho sintético flexible, de estructura celular cerrada.
Incluye: Suminstro, replanteo del recorrido de la línea. Encintado de los extremos. Colocación del aislamiento. Montaje y fijación de la línea. Abocardado. Vaciado para su carga.
Criterio de medición de proyecto: Longitud medida según documentación gráfica de Proyecto.
Criterio de medición de obra: Se medirá la longitud realmente ejecutada según especificaciones de Proyecto.</t>
  </si>
  <si>
    <t>13.04.02</t>
  </si>
  <si>
    <t>Línea frigorífica doble realizada con tubería para gas mediante tubo de cobre sin soldadura, de 5/8" de diámetro y 1 mm de espesor con coquilla de espuma elastomérica, de 16 mm de diámetro interior y 30 mm de espesor, a base de caucho sintético flexible, de estructura celular cerrada y tubería para líquido mediante tubo de cobre sin soldadura, de 1/4" de diámetro y 0,8 mm de espesor con coquilla de espuma elastomérica, de 7 mm de diámetro interior y 10 mm de espesor, a base de caucho sintético flexible, de estructura celular cerrada.</t>
  </si>
  <si>
    <t>Línea frigorífica doble realizada con tubería para gas mediante tubo de cobre sin soldadura, de 5/8" de diámetro y 1 mm de espesor con coquilla de espuma elastomérica, de 16 mm de diámetro interior y 30 mm de espesor, a base de caucho sintético flexible, de estructura celular cerrada y tubería para líquido mediante tubo de cobre sin soldadura, de 1/4" de diámetro y 0,8 mm de espesor con coquilla de espuma elastomérica, de 7 mm de diámetro interior y 10 mm de espesor, a base de caucho sintético flexible, de estructura celular cerrada.
Incluye: Suministro, replanteo del recorrido de la línea. Encintado de los extremos. Colocación del aislamiento. Montaje y fijación de la línea. Abocardado. Vaciado para su carga.
Criterio de medición de proyecto: Longitud medida según documentación gráfica de Proyecto.
Criterio de medición de obra: Se medirá la longitud realmente ejecutada según especificaciones de Proyecto.</t>
  </si>
  <si>
    <t>13.04.03</t>
  </si>
  <si>
    <t>Tubería de distribución de agua fría y caliente de climatización formada por tubo multicapa de polipropileno copolímero random/aluminio/polipropileno copolímero random (PP-R/Al/PP-R), de 20 mm de diámetro exterior, PN=20 atm, colocado superficialmente en el interior del edificio, con aislamiento mediante coquilla flexible de espuma elastomérica.</t>
  </si>
  <si>
    <t>Tubería de distribución de agua fría y caliente de climatización formada por tubo multicapa de polipropileno copolímero random/aluminio/polipropileno copolímero random (PP-R/Al/PP-R), de 20 mm de diámetro exterior, PN=20 atm y 2,8 mm de espesor, colocado superficialmente en el interior del edificio, con aislamiento mediante coquilla flexible de espuma elastomérica. Incluso p/p de material auxiliar para montaje y sujeción a la obra, accesorios y piezas especiales. Totalmente montada, conexionada y probada.
Incluye: Suministro, replanteo del recorrido de las tuberías, accesorios y piezas especiales. Colocación y fijación de tuberías, accesorios y piezas especiales. Colocación del aislamiento.
Criterio de medición de proyecto: Longitud medida según documentación gráfica de Proyecto.
Criterio de medición de obra: Se medirá la longitud realmente ejecutada según especificaciones de Proyecto.</t>
  </si>
  <si>
    <t>14</t>
  </si>
  <si>
    <t>ELÉCTRICAS</t>
  </si>
  <si>
    <t>14.01</t>
  </si>
  <si>
    <t>Derivaciones individuales</t>
  </si>
  <si>
    <t>14.01.01</t>
  </si>
  <si>
    <t>Derivación individual trifásica fija en superficie para local comercial u oficina,a1 5G16 mm²</t>
  </si>
  <si>
    <t>Derivación individual trifásica fija en superficie para local comercial u oficina, delimitada entre la centralización de contadores o la caja de protección y medida y el cuadro de mando y protección de cada usuario, formada por cables unipolares con conductores de cobre, ES07Z1-K (AS) Cca-s1b,d1,a1 5G16 mm², siendo su tensión asignada de 450/750 V, en canal protectora de PVC rígido, de 30x40 mm. Incluso caja de derivación, accesorios, elementos de sujeción e hilo de mando para cambio de tarifa. Totalmente montada, conexionada y probada. TODOS LOS CABLES DEBERÁN TENER CERTIFICACIÓN CPR.
Incluye: Replanteo y trazado de la línea. Colocación y fijación de la canal protectora. Tendido de cables. Conexionado.
Criterio de medición de proyecto: Longitud medida según documentación gráfica de Proyecto.
Criterio de medición de obra: Se medirá la longitud realmente ejecutada según especificaciones de Proyecto.</t>
  </si>
  <si>
    <t>14.01.02</t>
  </si>
  <si>
    <t>Cuadro general de mando y protección.</t>
  </si>
  <si>
    <t>14.02</t>
  </si>
  <si>
    <t>Solar fotovoltaica</t>
  </si>
  <si>
    <t>14.02.01</t>
  </si>
  <si>
    <t>Módulo solar fotovoltaico de células de silicio monocristalino, potencia máxima (Wp) 330 W, tensión a máxima potencia (Vmp) 38,3 V, intensidad a máxima potencia (Imp) 8,62 A, tensión en circuito abierto (Voc) 46,7 V, intensidad de cortocircuito (Isc) 9,15 A, eficiencia 16,9%.</t>
  </si>
  <si>
    <t>Módulo solar fotovoltaico de células de silicio monocristalino, potencia máxima (Wp) 330 W, tensión a máxima potencia (Vmp) 38,3 V, intensidad a máxima potencia (Imp) 8,62 A, tensión en circuito abierto (Voc) 46,7 V, intensidad de cortocircuito (Isc) 9,15 A, eficiencia 16,9%, 72 células de 156x156 mm, vidrio exterior templado de 4 mm de espesor, capa adhesiva de etilvinilacetato (EVA), capa posterior de polifluoruro de vinilo, poliéster y polifluoruro de vinilo (TPT), marco de aluminio anodizado, temperatura de trabajo -40°C hasta 85°C, dimensiones 1954x982x45 mm, resistencia a la carga del viento 245 kg/m², resistencia a la carga de la nieve 551 kg/m², peso 29 kg, con caja de conexiones con diodos, cables y conectores. Incluso accesorios de montaje y material de conexionado eléctrico, sin incluir la estructura soporte. Totalmente montado, conexionado y probado.
Incluye: Colocación y fijación del módulo. Conexionado.
Criterio de medición de proyecto: Número de unidades previstas, según documentación gráfica de Proyecto.
Criterio de medición de obra: Se medirá el número de unidades realmente ejecutadas según especificaciones de Proyecto.</t>
  </si>
  <si>
    <t>14.02.02</t>
  </si>
  <si>
    <t>Inversor central trifásico para conexión a red, potencia máxima de entrada 24 kW, voltaje de entrada máximo 900 Vcc, potencia nominal de salida 20 kW, potencia máxima de salida 22 kW, eficiencia máxima 96%.</t>
  </si>
  <si>
    <t>Inversor central trifásico para conexión a red, potencia máxima de entrada 24 kW, voltaje de entrada máximo 900 Vcc, potencia nominal de salida 20 kW, potencia máxima de salida 22 kW, eficiencia máxima 96%, rango de voltaje de entrada de 540 a 635 Vcc, dimensiones 570x570x1170 mm, con inversor compacto sinusoidal PWM, procesador de señales digitales DSP, pantalla gráfica LCD, puertos RS-232 y RS-485, dispositivo MaxControl para alarma automática, supervisión del inversor y evaluación de datos de rendimiento. Incluso accesorios necesarios para su correcta instalación. Totalmente montado, conexionado y probado.
Incluye: Montaje, fijación y nivelación. Conexionado.
Criterio de medición de proyecto: Número de unidades previstas, según documentación gráfica de Proyecto.
Criterio de medición de obra: Se medirá el número de unidades realmente ejecutadas según especificaciones de Proyecto.</t>
  </si>
  <si>
    <t>ZCB010</t>
  </si>
  <si>
    <t>Estructura soporte paneles fotovoltaicos coplanar</t>
  </si>
  <si>
    <t>Estructura soporte paneles fotovoltaicos coplanar
Criterio de medición de proyecto: Número de unidades previstas, según documentación gráfica de Proyecto.
Criterio de medición de obra: Se medirá el número de unidades realmente ejecutadas según especificaciones de Proyecto.</t>
  </si>
  <si>
    <t>14.02.03</t>
  </si>
  <si>
    <t>Subestructura soporte paneles fotovoltaicos sobre cubierta plana</t>
  </si>
  <si>
    <t>14.02.04</t>
  </si>
  <si>
    <t>14.03</t>
  </si>
  <si>
    <t>Cables</t>
  </si>
  <si>
    <t>14.03.01</t>
  </si>
  <si>
    <t>Cable multipolar RZ1-K (AS) 3x1,5 mm² de sección</t>
  </si>
  <si>
    <t>Cable multipolar RZ1-K (AS), siendo su tensión asignada de 0,6/1 kV, reacción al fuego clase Cca-s1b,d1,a1, con conductor de cobre clase 5 (-K) de 3x1,5 mm² de sección, con aislamiento de polietileno reticulado (R) y cubierta de compuesto termoplástico a base de poliolefina libre de halógenos con baja emisión de humos y gases corrosivos (Z1). Incluso p/p de accesorios y elementos de sujeción. Totalmente montado, conexionado y probado.
Incluye: Tendido del cable. Conexionado. Cajas de emplame y derivación. TODOS LOS CABLES DEBERÁN TENER CERTIFICACIÓN CPR.
Criterio de medición de proyecto: Longitud medida según documentación gráfica de Proyecto.
Criterio de medición de obra: Se medirá la longitud realmente ejecutada según especificaciones de Proyecto.</t>
  </si>
  <si>
    <t>14.03.02</t>
  </si>
  <si>
    <t>Cable multipolar RZ1-K (AS) 3x2,5 mm² de sección</t>
  </si>
  <si>
    <t>Cable multipolar RZ1-K (AS), siendo su tensión asignada de 0,6/1 kV, reacción al fuego clase Cca-s1b,d1,a1, con conductor de cobre clase 5 (-K) de 3x2,5 mm² de sección, con aislamiento de polietileno reticulado (R) y cubierta de compuesto termoplástico a base de poliolefina libre de halógenos con baja emisión de humos y gases corrosivos (Z1). Incluso p/p de accesorios y elementos de sujeción. Totalmente montado, conexionado y probado.
Incluye: Tendido del cable. Conexionado. Cajas de emplame y derivación. TODOS LOS CABLES DEBERÁN TENER CERTIFICACIÓN CPR.
Criterio de medición de proyecto: Longitud medida según documentación gráfica de Proyecto.
Criterio de medición de obra: Se medirá la longitud realmente ejecutada según especificaciones de Proyecto.</t>
  </si>
  <si>
    <t>14.03.03</t>
  </si>
  <si>
    <t>Cable multipolar RZ1-K (AS) 3x4 mm² de sección</t>
  </si>
  <si>
    <t>Cable multipolar RZ1-K (AS), siendo su tensión asignada de 0,6/1 kV, reacción al fuego clase Cca-s1b,d1,a1, con conductor de cobre clase 5 (-K) de 3x4 mm² de sección, con aislamiento de polietileno reticulado (R) y cubierta de compuesto termoplástico a base de poliolefina libre de halógenos con baja emisión de humos y gases corrosivos (Z1). Incluso p/p de accesorios y elementos de sujeción. Totalmente montado, conexionado y probado.
Incluye: Tendido del cable. Conexionado. Cajas de emplame y derivación. TODOS LOS CABLES DEBERÁN TENER CERTIFICACIÓN CPR.
Criterio de medición de proyecto: Longitud medida según documentación gráfica de Proyecto.
Criterio de medición de obra: Se medirá la longitud realmente ejecutada según especificaciones de Proyecto.</t>
  </si>
  <si>
    <t>14.03.04</t>
  </si>
  <si>
    <t>Cable multipolar RZ1-K (AS) 3x6 mm² de sección</t>
  </si>
  <si>
    <t>Cable multipolar RZ1-K (AS), siendo su tensión asignada de 0,6/1 kV, reacción al fuego clase Cca-s1b,d1,a1, con conductor de cobre clase 5 (-K) de 3x6 mm² de sección, con aislamiento de polietileno reticulado (R) y cubierta de compuesto termoplástico a base de poliolefina libre de halógenos con baja emisión de humos y gases corrosivos (Z1). Incluso p/p de accesorios y elementos de sujeción. Totalmente montado, conexionado y probado.
Incluye: Tendido del cable. Conexionado. Cajas de emplame y derivación. TODOS LOS CABLES DEBERÁN TENER CERTIFICACIÓN CPR.
Criterio de medición de proyecto: Longitud medida según documentación gráfica de Proyecto.
Criterio de medición de obra: Se medirá la longitud realmente ejecutada según especificaciones de Proyecto.</t>
  </si>
  <si>
    <t>IEH010</t>
  </si>
  <si>
    <t>Cable multipolar H07ZZ-F (AS) 4G2,5 mm² de sección</t>
  </si>
  <si>
    <t>Cable multipolar H07ZZ-F (AS), siendo su tensión asignada de 450/750 V, reacción al fuego clase Cca-s1b,d1,a1, con conductor de cobre clase 5 (-F) de 4G2,5 mm² de sección, con aislamiento de compuesto reticulado a base de poliolefina libre de halógenos (Z) y cubierta de compuesto reticulado a base de poliolefina libre de halógenos (Z). Incluso p/p de accesorios y elementos de sujeción. Totalmente montado, conexionado y probado. TODOS LOS CABLES DEBERÁN TENER CERTIFICACIÓN CPR.
Incluye: Tendido del cable. Conexionado.
Criterio de medición de proyecto: Longitud medida según documentación gráfica de Proyecto.
Criterio de medición de obra: Se medirá la longitud realmente ejecutada según especificaciones de Proyecto.</t>
  </si>
  <si>
    <t>IEH010b</t>
  </si>
  <si>
    <t>Cable multipolar H07ZZ-F (AS) 4G6 mm² de sección</t>
  </si>
  <si>
    <t>Cable multipolar H07ZZ-F (AS), siendo su tensión asignada de 450/750 V, reacción al fuego clase Cca-s1b,d1,a1, con conductor de cobre clase 5 (-F) de 4G6 mm² de sección, con aislamiento de compuesto reticulado a base de poliolefina libre de halógenos (Z) y cubierta de compuesto reticulado a base de poliolefina libre de halógenos (Z). Incluso p/p de accesorios y elementos de sujeción. Totalmente montado, conexionado y probado. TODOS LOS CABLES DEBERÁN TENER CERTIFICACIÓN CPR.
Incluye: Tendido del cable. Conexionado.
Criterio de medición de proyecto: Longitud medida según documentación gráfica de Proyecto.
Criterio de medición de obra: Se medirá la longitud realmente ejecutada según especificaciones de Proyecto.</t>
  </si>
  <si>
    <t>IAF070</t>
  </si>
  <si>
    <t>Cable FTP no propagador de la llama de 4 pares trenzados de cobre, categoría 6a</t>
  </si>
  <si>
    <t>Cable FTP no propagador de la llama de 4 pares trenzados de cobre, categoría 6a, con vaina exterior de poliolefina termoplástica LSFH libre de halógenos, con baja emisión de humos y gases corrosivos de 6,2 mm de diámetro.. Incluso accesorios y elementos de sujeción.
Incluye: Tendido de cables.
Criterio de medición de proyecto: Longitud medida según documentación gráfica de Proyecto.
Criterio de medición de obra: Se medirá la longitud realmente ejecutada según especificaciones de Proyecto.</t>
  </si>
  <si>
    <t>14.04</t>
  </si>
  <si>
    <t>Mecanismos</t>
  </si>
  <si>
    <t>14.04.01</t>
  </si>
  <si>
    <t>Interruptor unipolar (1P), gama básica, intensidad asignada 10 AX, tensión asignada 250 V, con tecla simple, de color blanco y marco embellecedor para 1 elemento, de color blanco; instalación empotrada.</t>
  </si>
  <si>
    <t>Interruptor unipolar (1P), gama básica, intensidad asignada 10 AX, tensión asignada 250 V, con tecla simple, de color blanco y marco embellecedor para 1 elemento, de color blanco; instalación empotrada.
Incluye: Suministro,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 caja para mecanismo empotrado.</t>
  </si>
  <si>
    <t>14.04.02</t>
  </si>
  <si>
    <t>Base de toma de corriente con contacto de tierra (2P+T), tipo Schuko, gama básica, intensidad asignada 16 A, tensión asignada 250 V, con tapa, de color blanco y marco embellecedor para 1 elemento, de color blanco; instalación empotrada.</t>
  </si>
  <si>
    <t>Base de toma de corriente con contacto de tierra (2P+T), tipo Schuko, gama básica, intensidad asignada 16 A, tensión asignada 250 V, con tapa, de color blanco y marco embellecedor para 1 elemento, de color blanco; instalación empotrada.
Incluye: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 caja para mecanismo empotrado.</t>
  </si>
  <si>
    <t>14.04.03</t>
  </si>
  <si>
    <t>Base de toma de corriente con contacto de tierra (2P+T), tipo Schuko, estanco, con grado de protección IP55, monobloc, gama básica, intensidad asignada 16 A, tensión asignada 250 V, con tapa y caja con tapa, de color gris; instalación en superficie.</t>
  </si>
  <si>
    <t>Base de toma de corriente con contacto de tierra (2P+T), tipo Schuko, estanco, con grado de protección IP55, monobloc, gama básica, intensidad asignada 16 A, tensión asignada 250 V, con tapa y caja con tapa, de color gris; instalación en superficie.
Incluye: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</si>
  <si>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14.04.04</t>
  </si>
  <si>
    <t>Base de toma de corriente con contacto de tierra (2P+T), tipo Schuko, estanco, con grado de protección IP55, monobloc, gama básica, intensidad asignada 20 A, tensión asignada 250 V, con tapa y caja con tapa, de color gris; instalación en superficie.</t>
  </si>
  <si>
    <t>Base de toma de corriente con contacto de tierra (2P+T), tipo Schuko, estanco, con grado de protección IP55, monobloc, gama básica, intensidad asignada 20 A, tensión asignada 250 V, con tapa y caja con tapa, de color gris; instalación en superficie.
Incluye: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</si>
  <si>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14.04.05</t>
  </si>
  <si>
    <t>Toma eléctrica secamanos 20A.</t>
  </si>
  <si>
    <t>Toma de corriente (2P+T), con grado de protección IP55, monoblock, gama básic, intensidad asignada de 20A, tensión asignada 250 V, con tapa ciega rectangular de color blanco, para instalación en superficie.
Incluye: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</si>
  <si>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14.04.06</t>
  </si>
  <si>
    <t>Reubicación de Megafonia</t>
  </si>
  <si>
    <t>Partida correspondiente al desmontaje, acopio y recolocación de megafonia existente, acorde con la nueva distribución en planta. Incluye p.p de cableado, conexionado al sistema de megafonia existente, reubicación o sustitución de elementos deteriorados o estropeados, replanteo en obra, incluso cajas de empalme, todo medio material y auxiliar necesario para su correcta ejecución. Totaltmente montado, probado y funcionando.</t>
  </si>
  <si>
    <t>14.04.07</t>
  </si>
  <si>
    <t>Kit de alarma WC Adaptado</t>
  </si>
  <si>
    <t>Suministro e instalación de KIT de alarma para aseos accesibles y cabinas de vestuarios acorde al RD 173/2010, formado por un control de alarma, visor óptico acústico, un pulsador de reset, un tirador de techo con córdon y luz de señalización y un adhesivo de aseo accesible. Caracteristicas:
-Control de alarma.
Fuente de alimentación integrada
Batería de seguridad para funcionamiento sin alimentación
Indicador led de alta luminosidad
Potente sonido de alarma
Botón de reset
Indicador luminoso de alimentación
-Visor óptico.
Se alimenta desde el control de alarma
Indicador led de alta luminosidad
Potente sonido de alarma
-Pulsador de reset local.
Botón de reset
Indicador luminoso de alarma activada
-Tirador de techo.
Instalación de superficie
Indicador led de alarma activada
2,5 metros de cordón con dos tiradores de anilla
-Adhesivo de baño para minusválidos.
Adhesivo indicativo de alta calidad
Dimensiones: 11x11 centímetros
Incluye todo medio material y auxiliar para su correcta ejecución en obra, incluso cajas de emplame, cableado y conexionado. Totalmente montado, probado y funcionando.</t>
  </si>
  <si>
    <t>14.05</t>
  </si>
  <si>
    <t>Canalizaciones</t>
  </si>
  <si>
    <t>14.05.01</t>
  </si>
  <si>
    <t>Suministro e instalación fija en superficie de canalización de bandeja perforada de acero galvanizado, de 100x25 mm.</t>
  </si>
  <si>
    <t>Suministro e instalación fija en superficie de canalización de bandeja perforada de acero galvanizado, de 100x25 mm. Incluso cajas de empalme, cajas de derivación, accesorios etc..
Incluye: Replanteo. Colocación y fijación de la bandeja.
Criterio de medición de proyecto: Longitud medida según documentación gráfica de Proyecto.
Criterio de medición de obra: Se medirá la longitud realmente ejecutada según especificaciones de Proyecto.</t>
  </si>
  <si>
    <t>IEI050</t>
  </si>
  <si>
    <t>DESPLAZAMIENTO PUNTO DE FICHAJE.</t>
  </si>
  <si>
    <t>Desplazamiento de punto de fichaje existente, con desmontaje, acopio y recolocación, acorde con la nuev a distribución en planta. Incluye p.p de cajas empotradas, cableado, conexionado al sistema de datos existente, reubicación o sustitución de elementos deteriorados o estropeados, replanteo en obra, incluso todo medio material y auxiliar necesario para su correcta ejecución. Totaltmente montado, probado y funcionando.</t>
  </si>
  <si>
    <t>15</t>
  </si>
  <si>
    <t>FONTANERÍA</t>
  </si>
  <si>
    <t>15.01</t>
  </si>
  <si>
    <t>Tubos de alimentación</t>
  </si>
  <si>
    <t>15.01.01</t>
  </si>
  <si>
    <t>Tubería para alimentación de agua potable, colocada superficialmente y fijada al paramento, formada por tubo de polietileno reticulado (PE-Xa), serie 5, modelo Aqua Pipe "UPONOR IBERIA", de 63 mm de diámetro exterior, PN=6 atm y 5,8 mm de espesor, sistema de unión Quick and Easy, suministrado en rollos. Incluso aislamiento mediante coquilla elastómera, p/p de elementos de montaje y sujeción a la obra, accesorios y piezas especiales, y demás material auxiliar.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</si>
  <si>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15.02</t>
  </si>
  <si>
    <t>Contadores</t>
  </si>
  <si>
    <t>15.02.01</t>
  </si>
  <si>
    <t>Contador general de agua de 2 1/2" DN 63 mm.</t>
  </si>
  <si>
    <t>Contador general de agua 2 1/2" DN 63 mm, colocado en armario prefabricado, conectado al ramal de acometida y al tubo de alimentación, formada por llave de corte general de compuerta de latón fundido; grifo de comprobación; filtro retenedor de residuos; válvula de retención de latón y llave de salida de compuerta de latón fundido. Incluso cerradura especial de cuadradillo y demás material auxiliar. Totalmente montada, conexionada y probada.
Incluye: Contador y replanteo. Colocación y fijación de accesorios y piezas especiales. Conexionado.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el contador.</t>
  </si>
  <si>
    <t>15.03</t>
  </si>
  <si>
    <t>Instalación interior</t>
  </si>
  <si>
    <t>15.03.01</t>
  </si>
  <si>
    <t>Tubería para instalación interior de fontanería, colocada superficialmente, formada por tubo de polietileno reticulado (PE-Xa), serie 5, de 16 mm de diámetro exterior, PN=6 atm.</t>
  </si>
  <si>
    <t>Tubería para instalación interior, colocada superficialmente y fijada al paramento, formada por tubo de polietileno reticulado (PE-Xa), serie 5, de 16 mm de diámetro exterior, PN=6 atm y 1,8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</si>
  <si>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15.03.02</t>
  </si>
  <si>
    <t>Tubería para instalación interior de fontanería, colocada superficialmente, formada por tubo de polietileno reticulado (PE-Xa), serie 5, de 20 mm de diámetro exterior, PN=6 atm.</t>
  </si>
  <si>
    <t>Tubería para instalación interior, colocada superficialmente y fijada al paramento, formada por tubo de polietileno reticulado (PE-Xa), serie 5, de 20 mm de diámetro exterior, PN=6 atm y 1,9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</si>
  <si>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15.03.03</t>
  </si>
  <si>
    <t>Tubería para instalación interior de fontanería, colocada superficialmente, formada por tubo de polietileno reticulado (PE-Xa), serie 5, de 25 mm de diámetro exterior, PN=6 atm.</t>
  </si>
  <si>
    <t>Tubería para instalación interior, colocada superficialmente y fijada al paramento, formada por tubo de polietileno reticulado (PE-Xa), serie 5, de 25 mm de diámetro exterior, PN=6 atm y 2,3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</si>
  <si>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15.03.04</t>
  </si>
  <si>
    <t>Tubería para instalación interior de fontanería, colocada superficialmente, formada por tubo de polietileno reticulado (PE-Xa), serie 5, de 32 mm de diámetro exterior, PN=6 atm.</t>
  </si>
  <si>
    <t>Tubería para instalación interior, colocada superficialmente y fijada al paramento, formada por tubo de polietileno reticulado (PE-Xa), serie 5, de 32 mm de diámetro exterior, PN=6 atm y 2,9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</si>
  <si>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15.03.05</t>
  </si>
  <si>
    <t>Tubería para instalación interior de fontanería, colocada superficialmente, formada por tubo de polietileno reticulado (PE-Xa), serie 5, de 40 mm de diámetro exterior, PN=6 atm.</t>
  </si>
  <si>
    <t>Tubería para instalación interior, colocada superficialmente y fijada al paramento, formada por tubo de polietileno reticulado (PE-Xa), serie 5, de 40 mm de diámetro exterior, PN=6 atm y 3,7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</si>
  <si>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15.03.06</t>
  </si>
  <si>
    <t>Tubería para instalación interior de fontanería, colocada superficialmente, formada por tubo de polietileno reticulado (PE-Xa), serie 5, de 50 mm de diámetro exterior, PN=6 atm.</t>
  </si>
  <si>
    <t>Tubería para instalación interior, colocada superficialmente y fijada al paramento, formada por tubo de polietileno reticulado (PE-Xa), serie 5, de 50 mm de diámetro exterior, PN=6 atm y 4,6 mm de espesor, suministrado en rollos. Incluso aislamiento mediante coquilla elastómera, p/p de material auxiliar para montaje y sujeción a la obra, accesorios y piezas especiales. Totalmente montada, conexionada y probada.
Incluye: Replanteo y trazado. Colocación y fijación de tubo y accesorios.
Criterio de medición de proyecto: Longitud medida según documentación gráfica de Proyecto.
Criterio de medición de obra: Se medirá la longitud realmente ejecutada según especificaciones de Proyecto.</t>
  </si>
  <si>
    <t>15.03.07</t>
  </si>
  <si>
    <t>Válvula de esfera de latón niquelado para roscar de 1/2".</t>
  </si>
  <si>
    <t>Válvula de esfera de latón niquelado para roscar de 1/2".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</si>
  <si>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15.03.08</t>
  </si>
  <si>
    <t>Válvula de esfera de latón niquelado para roscar de 3/4".</t>
  </si>
  <si>
    <t>Válvula de esfera de latón niquelado para roscar de 3/4".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</si>
  <si>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15.03.09</t>
  </si>
  <si>
    <t>Válvula de esfera de latón niquelado para roscar de 1".</t>
  </si>
  <si>
    <t>Válvula de esfera de latón niquelado para roscar de 1".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</si>
  <si>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15.03.10</t>
  </si>
  <si>
    <t>Válvula de esfera de latón niquelado para roscar de 1 1/4".</t>
  </si>
  <si>
    <t>Válvula de esfera de latón niquelado para roscar de 1 1/4".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</si>
  <si>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15.03.11</t>
  </si>
  <si>
    <t>Retorno ACS</t>
  </si>
  <si>
    <t>IFW010</t>
  </si>
  <si>
    <t>Válvula de esfera de latón niquelado para roscar de 1 1/2".</t>
  </si>
  <si>
    <t>Válvula de esfera de latón niquelado para roscar de 1 1/2".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</si>
  <si>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IFW060</t>
  </si>
  <si>
    <t>Válvula limitadora de presión de latón, de 2 1/2" DN 63 mm de diámetro, presión máxima de entrada de 25 bar.</t>
  </si>
  <si>
    <t>Válvula limitadora de presión de latón, de 2 1/2" DN 63 mm de diámetro, presión máxima de entrada de 25 bar y presión de salida regulable entre 1 y 6 bar. Incluso manómetro, elementos de montaje y demás accesorios necesarios para su correcto funcionamiento. Totalmente montada, conexionada y probada.
Incluye: Replanteo. Conexionado.
Criterio de medición de proyecto: Número de unidades previstas, según documentación gráfica de Proyecto.
Criterio de medición de obra: Se medirá el número de unidades realmente ejecutadas según especificaciones de Proyecto.</t>
  </si>
  <si>
    <t>IFW010b</t>
  </si>
  <si>
    <t>Válvula de esfera de latón niquelado para roscar de 2 1/2" DN 63 mm.</t>
  </si>
  <si>
    <t>Válvula de esfera de latón niquelado para roscar de 2 1/2" DN 63 mm. Totalmente montada, conexionada y probada.
Incluye: Replanteo. Conexión de la válvula a los tubos.
Criterio de medición de proyecto: Número de unidades previstas, según documentación gráfica de Proyecto.
Criterio de medición de obra: Se medirá el número de unidades realmente ejecutadas según especificaciones de Proyecto.</t>
  </si>
  <si>
    <t>16</t>
  </si>
  <si>
    <t>ILUMINACIÓN</t>
  </si>
  <si>
    <t>16.01</t>
  </si>
  <si>
    <t>Suministro e instalación en la superficie de la pared de detector de movimiento por infrarrojos para automatización del sistema de alumbrado, ángulo de detección de 140°, alcance frontal de 12 m y lateral de 8 m, regulable en tiempo y en sensibilidad lumínica, alimentación a 230 V y 50 Hz, poder de ruptura de 10 A a 250 V, cargas máximas recomendadas: 2000 W para lámparas incandescentes, 600 VA para lámparas fluorescentes, 600 VA para lámparas halógenas de bajo voltaje, 2000 W para lámparas halógenas, 600 VA para lámparas de bajo consumo, 600 VA para luminarias tipo Downlight, 60 VA para lámparas LED, temporización regulable de 3 s a 30 min, sensibilidad lumínica regulable de 5 a 2000 lux, temperatura de trabajo entre -20°C y 40°C, grado de protección IP55, de 80x72x100 mm. Incluso sujeciones.</t>
  </si>
  <si>
    <t>Suministro e instalación en la superficie de la pared de detector de movimiento por infrarrojos para automatización del sistema de alumbrado, ángulo de detección de 140°, alcance frontal de 12 m y lateral de 8 m, regulable en tiempo y en sensibilidad lumínica, alimentación a 230 V y 50 Hz, poder de ruptura de 10 A a 250 V, cargas máximas recomendadas: 2000 W para lámparas incandescentes, 600 VA para lámparas fluorescentes, 600 VA para lámparas halógenas de bajo voltaje, 2000 W para lámparas halógenas, 600 VA para lámparas de bajo consumo, 600 VA para luminarias tipo Downlight, 60 VA para lámparas LED, temporización regulable de 3 s a 30 min, sensibilidad lumínica regulable de 5 a 2000 lux, temperatura de trabajo entre -20°C y 40°C, grado de protección IP55, de 80x72x100 mm. Incluso cableado, sujeciones y replanteo en obra,
Incluye: Suminstro, cableado,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</si>
  <si>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16.02</t>
  </si>
  <si>
    <t>Suministro e instalación oculta en falso techo no metálico de detector de movimiento por radiofrecuencia para automatización del sistema de alumbrado, ángulo de detección de 270° con montaje en paramento vertical y de 360° con montaje en techo, alcance frontal de 0,5 a 6 m y lateral de 3 m a 1,7 m de altura con montaje en paramento vertical y de 6 m de diámetro a 2,4 m de altura con montaje en techo, regulable en tiempo, en sensibilidad lumínica y en distancia de captación, alimentación a 230 V y 50 Hz, poder de ruptura de 6 A a 230 V, con conmutación en paso por cero, recomendada para lámparas fluorescentes y lámparas LED, cargas máximas recomendadas: 1300 W para lámparas incandescentes, 1300 VA para lámparas fluorescentes, 1300 VA para lámparas halógenas de bajo voltaje, 1300 W para lámparas halógenas, 1300 VA para lámparas de bajo consumo, 1300 VA para luminarias tipo Downlight, 500 VA para lámparas LED, temporización regulable de 3 s a 30 min, sensibilidad lumínica regulable de 5 a 2000 lux, temperatura de trabajo entre 0°C y 50°C, grado de protección IP20, de 116x78x42 mm. Incluso sujeciones.</t>
  </si>
  <si>
    <t>Suministro e instalación oculta en falso techo no metálico de detector de movimiento por radiofrecuencia para automatización del sistema de alumbrado, ángulo de detección de 270° con montaje en paramento vertical y de 360° con montaje en techo, alcance frontal de 0,5 a 6 m y lateral de 3 m a 1,7 m de altura con montaje en paramento vertical y de 6 m de diámetro a 2,4 m de altura con montaje en techo, regulable en tiempo, en sensibilidad lumínica y en distancia de captación, alimentación a 230 V y 50 Hz, poder de ruptura de 6 A a 230 V, con conmutación en paso por cero, recomendada para lámparas fluorescentes y lámparas LED, cargas máximas recomendadas: 1300 W para lámparas incandescentes, 1300 VA para lámparas fluorescentes, 1300 VA para lámparas halógenas de bajo voltaje, 1300 W para lámparas halógenas, 1300 VA para lámparas de bajo consumo, 1300 VA para luminarias tipo Downlight, 500 VA para lámparas LED, temporización regulable de 3 s a 30 min, sensibilidad lumínica regulable de 5 a 2000 lux, temperatura de trabajo entre 0°C y 50°C, grado de protección IP20, de 116x78x42 mm. Incluso sujeciones y replanteo en obra de nueva ubicación.
Incluye: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</si>
  <si>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16.03</t>
  </si>
  <si>
    <t>16.04</t>
  </si>
  <si>
    <t>Duchas V.F.</t>
  </si>
  <si>
    <t>Duchas V.M.</t>
  </si>
  <si>
    <t>16.05</t>
  </si>
  <si>
    <t>16.06</t>
  </si>
  <si>
    <t>16.07</t>
  </si>
  <si>
    <t>Perfil Led aluminio colgante 33W</t>
  </si>
  <si>
    <t>Perfil LED de aluminio a medida
Pensado para suspender del techo. Incluye tapas y difusor ya ensamblado y cables de suspensión.
Alimentación a 24V DC. Use fuente de alimentación subministrada y replanteo. (incluida en el precio).
Temperatura de Color: 3000-3500K, 4000-4500K o 5500-6000K. Escoger en el desplegable.
Longitudes estándar: 1.2m o 2.4m. Longitud máxima sin cortes: 2.4m. Corte a medida según su proyecto. Totalmente instalada, montada, conexionada y probada.</t>
  </si>
  <si>
    <t>III100</t>
  </si>
  <si>
    <t>Hall</t>
  </si>
  <si>
    <t>III010</t>
  </si>
  <si>
    <t>LUMINARIA ESTANCA DE SUPERFICIE, DE 1276X100X100 MM, PARA 1 LÁMPARA FLUORESCENTE TL DE 36 W. MODELO STANDARD.</t>
  </si>
  <si>
    <t>Suministro e instalación en la superficie del techo de luminaria, de 1276x100x100 mm, para 1 lámpara fluorescente TL de 36 W, con cuerpo de poliéster reforzado con fibra de vidrio; reflector interior de chapa de acero, acabado termoesmaltado, de color blanco; difusor de metacrilato; balasto electrónico; protección IP65 y rendimiento mayor del 65%. Incluso lámparas. Modelo standard.
Incluye: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</si>
  <si>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17</t>
  </si>
  <si>
    <t>CONTRA INCENDIOS</t>
  </si>
  <si>
    <t>17.01</t>
  </si>
  <si>
    <t>Extintores</t>
  </si>
  <si>
    <t>17.01.01</t>
  </si>
  <si>
    <t>Extintor portátil de polvo químico ABC polivalente antibrasa, con presión incorporada, de eficacia 21A-144B-C, con 6 kg de agente extintor, con manómetro y manguera con boquilla difusora, alojado en armario metálico con puerta acristalada, de 700x280x210 mm. Incluso luna incolora y accesorios de montaje.</t>
  </si>
  <si>
    <t>Extintor portátil de polvo químico ABC polivalente antibrasa, con presión incorporada, de eficacia 21A-144B-C, con 6 kg de agente extintor, con manómetro y manguera con boquilla difusora, alojado en armario metálico con puerta acristalada, de 700x280x210 mm. Incluso luna incolora y accesorios de montaje.
Incluye: Replanteo. Fijación del armario al paramento. Colocación del extintor dentro del armario. Colocación, montaje, ajuste y fijación de la luna.
Criterio de medición de proyecto: Número de unidades previstas, según documentación gráfica de Proyecto.
Criterio de medición de obra: Se medirá el número de unidades realmente colocadas según especificaciones de Proyecto.</t>
  </si>
  <si>
    <t>17.01.02</t>
  </si>
  <si>
    <t>Extintor portátil de nieve carbónica CO2, de eficacia 89B, con 5 kg de agente extintor, con manguera y trompa difusora, alojado en armario metálico con puerta acristalada, de 700x280x210 mm. Incluso luna incolora y accesorios de montaje.</t>
  </si>
  <si>
    <t>Extintor portátil de nieve carbónica CO2, de eficacia 89B, con 5 kg de agente extintor, con manguera y trompa difusora, alojado en armario metálico con puerta acristalada, de 700x280x210 mm. Incluso luna incolora y accesorios de montaje.
Incluye: Replanteo. Fijación del armario al paramento. Colocación del extintor dentro del armario. Colocación, montaje, ajuste y fijación de la luna.
Criterio de medición de proyecto: Número de unidades previstas, según documentación gráfica de Proyecto.
Criterio de medición de obra: Se medirá el número de unidades realmente colocadas según especificaciones de Proyecto.</t>
  </si>
  <si>
    <t>17.02</t>
  </si>
  <si>
    <t>Alumbrado de emergencia</t>
  </si>
  <si>
    <t>17.02.01</t>
  </si>
  <si>
    <t>SUMINISTRO E INSTALACIÓN EN SUPERFICIE DE LUMINARIA DE EMERGENCIA ESTANCA, CON TUBO LINEAL FLUORESCENTE, 8 W.</t>
  </si>
  <si>
    <t>Suministro e instalación en superficie de luminaria de emergencia estanca, con tubo lineal fluorescente, 8 W - G5, flujo luminoso 240 lúmenes, carcasa de 405x134x134 mm, clase I, IP65, con baterías de Ni-Cd de alta temperatura, autonomía de 1 h, alimentación a 230 V, tiempo de carga 24 h. Incluso accesorios y elementos de fijación.
Incluye: Replanteo. Fijación y nivelación.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</si>
  <si>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17.03</t>
  </si>
  <si>
    <t>Detección y alarma</t>
  </si>
  <si>
    <t>17.03.01</t>
  </si>
  <si>
    <t>Reubicación de detectores</t>
  </si>
  <si>
    <t>Partida correspondiente a la reubicación y reutilización de detectores existentes y alarmas. Incluye desmontaje, replanteo en obra de nueva ubicación, reubicación, cableado y canalización, conexión con centralita y reprogramación, colocación y planos as-build. Incluso todo material y medios auxiliares necesarios para la correcta instalación de los detectores. Totalmente montado, probado y funcionando.</t>
  </si>
  <si>
    <t>17.04</t>
  </si>
  <si>
    <t>Señalización</t>
  </si>
  <si>
    <t>17.04.01</t>
  </si>
  <si>
    <t>Placa de señalización de equipos contra incendios, de poliestireno fotoluminiscente, de 210x210 mm, colgadas</t>
  </si>
  <si>
    <t>Placa de señalización de equipos contra incendios, de poliestireno fotoluminiscente, de 210x210 mm, colgadas del techo
Incluso elementos de fijación.
Incluye: Replanteo. Fijación al paramento.
Criterio de medición de proyecto: Número de unidades previstas, según documentación gráfica de Proyecto.
Criterio de medición de obra: Se medirá el número de unidades realmente ejecutadas según especificaciones de Proyecto.</t>
  </si>
  <si>
    <t>Señalización PCI</t>
  </si>
  <si>
    <t>17.04.02</t>
  </si>
  <si>
    <t>Señalización de evacuación colgada</t>
  </si>
  <si>
    <t>Placa de señalización de evacuación de emergencia, de poliestireno fotoluminiscente, de 210x210 mm, colgada
Incluso elementos de fijación.
Incluye: Replanteo. Fijación al paramento.
Criterio de medición de proyecto: Número de unidades previstas, según documentación gráfica de Proyecto.
Criterio de medición de obra: Se medirá el número de unidades realmente ejecutadas según especificaciones de Proyecto.</t>
  </si>
  <si>
    <t>IOS020</t>
  </si>
  <si>
    <t>PLACA DE SEÑALIZACIÓN DE EVACUACIÓN, DE 224X224 MM colgada</t>
  </si>
  <si>
    <t>Placa de señalización de medios de evacuación, de PVC fotoluminiscente, con categoría de fotoluminiscencia A según UNE 23035-4, de 224x224 mm, colgada
 Incluso elementos de fijación.
Incluye: Replanteo. Fijación al paramento.
Criterio de medición de proyecto: Número de unidades previstas, según documentación gráfica de Proyecto.
Criterio de medición de obra: Se medirá el número de unidades realmente ejecutadas según especificaciones de Proyecto.</t>
  </si>
  <si>
    <t>Vestíbulo</t>
  </si>
  <si>
    <t>IOS010</t>
  </si>
  <si>
    <t>PLACA DE SEÑALIZACIÓN DE EQUIPOS CONTRA INCENDIOS DE 297X297 MM.</t>
  </si>
  <si>
    <t>Placa de señalización de equipos contra incendios, de PVC fotoluminiscente, con categoría de fotoluminiscencia A según UNE 23035-4, de 297x297 mm. Incluso elementos de fijación.
Incluye: Replanteo. Fijación al paramento.
Criterio de medición de proyecto: Número de unidades previstas, según documentación gráfica de Proyecto.
Criterio de medición de obra: Se medirá el número de unidades realmente ejecutadas según especificaciones de Proyecto.</t>
  </si>
  <si>
    <t>17.05</t>
  </si>
  <si>
    <t>Sistemas de extinción fijos</t>
  </si>
  <si>
    <t>17.05.02</t>
  </si>
  <si>
    <t>Reubicación de Rociadores</t>
  </si>
  <si>
    <t>Partida correspondiente a la reubicación y reutilización de rociadores existentes. Incluye vaciado y corte de la instalación, tubeías, válvulería, sustitución material deteriorado, desmontaje, reubicación, anulación de tramos obsoletos, replanteo en obra de nueva ubicación, conexionado y planos as-build. Incluso todo material y medios auxiliares necesarios para la correcta instalación de los rociadores. Totalmente instalados y comprobados.</t>
  </si>
  <si>
    <t>17.05.01</t>
  </si>
  <si>
    <t>Suministro e instalación empotrada de Boca de incendio equipada (BIE) de 25 mm</t>
  </si>
  <si>
    <t>Suministro e instalación empotrada de Boca de incendio equipada (BIE) de 25 mm (1") y de 660x660x215 mm, compuesta de: armario construido en acero de 1,2 mm de espesor, acabado con pintura epoxi color rojo RAL 3000 y puerta semiciega con ventana de metacrilato de acero de 1,2 mm de espesor, acabado con pintura epoxi color rojo RAL 3000; devanadera metálica giratoria abatible 180° permitiendo la extracción de la manguera en cualquier dirección, pintada en rojo epoxi, con alimentación axial; manguera semirrígida de 20 m de longitud; lanza de tres efectos (cierre, pulverización y chorro compacto) construida en plástico ABS y válvula de cierre tipo esfera de 25 mm (1"), de latón, con manómetro 0-16 bar. Incluso accesorios y elementos de fijación.
Incluye: Replanteo. Colocación del armario. Conexionado.
Criterio de medición de proyecto: Número de unidades previstas, según documentación gráfica de Proyecto.
Criterio de medición de obra: Se medirá el número de unidades realmente ejecutadas según especificaciones de Proyecto.</t>
  </si>
  <si>
    <t>Vest. femenino y masculino</t>
  </si>
  <si>
    <t>IOT030</t>
  </si>
  <si>
    <t>Suministro e instalación de rociador automático</t>
  </si>
  <si>
    <t>Suministro e instalación de rociador automático colgante, respuesta normal con ampolla fusible de vidrio frágil de 5 mm de diámetro y disolución alcohólica de color rojo, rotura a 68°C, de 1/2" DN 15 mm de diámetro de rosca, coeficiente de descarga K de 80 (métrico), presión de trabajo 12 bar, acabado lacado color bronce. Incluso accesorios y piezas especiales para conexión a la red de distribución de agua.
Incluye: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</si>
  <si>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18</t>
  </si>
  <si>
    <t>EVACUACIÓN DE AGUAS</t>
  </si>
  <si>
    <t>18.01</t>
  </si>
  <si>
    <t>18.01.01</t>
  </si>
  <si>
    <t>COLECTOR ENTERRADO DE RED HORIZONTAL DE SANEAMIENTO, PARA LA EVACUACIÓN DE AGUAS RESIDUALES Y/O PLUVIALES, FORMADO POR TUBO DE PVC DE 110 MM.</t>
  </si>
  <si>
    <t>Colector enterrado de red horizontal de saneamiento, con arquetas, con una pendiente mínima del 2%, para la evacuación de aguas residuales y/o pluviales, formado por tubo de PVC liso, serie SN-4, rigidez anular nominal 4 kN/m², de 110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Incluso líquido limpiador y adhesivo para tubos y accesorios de PVC.
Incluye: Replanteo y trazado del conducto en planta y pendientes. Presentación en seco de tubos y piezas especiales. Vertido de la arena en el fondo de la zanja. Descenso y colocación de los colectores en el fondo de la zanja. Montaje, conexionado y comprobación de su correcto funcionamiento. Ejecución del relleno envolvente.
Criterio de medición de proyecto: Longitud medida en proyección horizontal, según documentación gráfica de Proyecto, entre caras interiores de arquetas.
Criterio de medición de obra: Se medirá, en proyección horizontal, la longitud realmente ejecutada según especificaciones de Proyecto, entre caras interiores de arquetas, incluyendo los tramos ocupados por piezas especiales.
Criterio de valoración económica: El precio no incluye las arquetas, la excavación ni el relleno principal.</t>
  </si>
  <si>
    <t>18.01.02</t>
  </si>
  <si>
    <t>COLECTOR ENTERRADO DE RED HORIZONTAL DE SANEAMIENTO, PARA LA EVACUACIÓN DE AGUAS RESIDUALES Y/O PLUVIALES, FORMADO POR TUBO DE PVC DE 125 MM.</t>
  </si>
  <si>
    <t>Colector enterrado de red horizontal de saneamiento, con arquetas, con una pendiente mínima del 2%, para la evacuación de aguas residuales y/o pluviales, formado por tubo de PVC liso, serie SN-4, rigidez anular nominal 4 kN/m², de 125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Incluso líquido limpiador y adhesivo para tubos y accesorios de PVC.
Incluye: Replanteo y trazado del conducto en planta y pendientes. Presentación en seco de tubos y piezas especiales. Vertido de la arena en el fondo de la zanja. Descenso y colocación de los colectores en el fondo de la zanja. Montaje, conexionado y comprobación de su correcto funcionamiento. Ejecución del relleno envolvente.
Criterio de medición de proyecto: Longitud medida en proyección horizontal, según documentación gráfica de Proyecto, entre caras interiores de arquetas.
Criterio de medición de obra: Se medirá, en proyección horizontal, la longitud realmente ejecutada según especificaciones de Proyecto, entre caras interiores de arquetas, incluyendo los tramos ocupados por piezas especiales.
Criterio de valoración económica: El precio no incluye las arquetas, la excavación ni el relleno principal.</t>
  </si>
  <si>
    <t>18.01.03</t>
  </si>
  <si>
    <t>COLECTOR ENTERRADO DE RED HORIZONTAL DE SANEAMIENTO, PARA LA EVACUACIÓN DE AGUAS RESIDUALES Y/O PLUVIALES, FORMADO POR TUBO DE PVC DE 160 MM.</t>
  </si>
  <si>
    <t>Colector enterrado de red horizontal de saneamiento, con arquetas, con una pendiente mínima del 2%, para la evacuación de aguas residuales y/o pluviales, formado por tubo de PVC liso, serie SN-4, rigidez anular nominal 4 kN/m², de 160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Incluso líquido limpiador y adhesivo para tubos y accesorios de PVC.
Incluye: Replanteo y trazado del conducto en planta y pendientes. Presentación en seco de tubos y piezas especiales. Vertido de la arena en el fondo de la zanja. Descenso y colocación de los colectores en el fondo de la zanja. Montaje, conexionado y comprobación de su correcto funcionamiento. Ejecución del relleno envolvente.
Criterio de medición de proyecto: Longitud medida en proyección horizontal, según documentación gráfica de Proyecto, entre caras interiores de arquetas.
Criterio de medición de obra: Se medirá, en proyección horizontal, la longitud realmente ejecutada según especificaciones de Proyecto, entre caras interiores de arquetas, incluyendo los tramos ocupados por piezas especiales.
Criterio de valoración económica: El precio no incluye las arquetas, la excavación ni el relleno principal.</t>
  </si>
  <si>
    <t>18.01.04</t>
  </si>
  <si>
    <t>Red de pequeña evacuación, colocada superficialmente, de PVC, serie B, de 40 mm de diámetro, unión pegada con adhesivo.</t>
  </si>
  <si>
    <t>Red de pequeña evacuación, colocada superficialmente y fijada al paramento, formada por tubo de PVC, serie B, de 40 mm de diámetro y 3 mm de espesor, que conecta el aparato con la bajante, el colector o el bote sifónico; unión pegada con adhesivo. Incluso líquido limpiador, adhesivo para tubos y accesorios de PVC, material auxiliar para montaje y sujeción a la obra, accesorios y piezas especiales.
Incluye: Replanteo del recorrido de la tubería y de la situación de los elementos de sujeción. Presentación de tubos. Fijación del material auxiliar para montaje y sujeción a la obra. Montaje, conexionado y comprobación de su correcto funcionamiento.
Criterio de medición de proyecto: Longitud medida según documentación gráfica de Proyecto.
Criterio de medición de obra: Se medirá la longitud realmente ejecutada según especificaciones de Proyecto.</t>
  </si>
  <si>
    <t>18.01.05</t>
  </si>
  <si>
    <t>Red de pequeña evacuación, colocada superficialmente, de PVC, serie B, de 50 mm de diámetro, unión pegada con adhesivo.</t>
  </si>
  <si>
    <t>Red de pequeña evacuación, colocada superficialmente y fijada al paramento, formada por tubo de PVC, serie B, de 50 mm de diámetro y 3 mm de espesor, que conecta el aparato con la bajante, el colector o el bote sifónico; unión pegada con adhesivo. Incluso líquido limpiador, adhesivo para tubos y accesorios de PVC, material auxiliar para montaje y sujeción a la obra, accesorios y piezas especiales.
Incluye: Replanteo del recorrido de la tubería y de la situación de los elementos de sujeción. Presentación de tubos. Fijación del material auxiliar para montaje y sujeción a la obra. Montaje, conexionado y comprobación de su correcto funcionamiento.
Criterio de medición de proyecto: Longitud medida según documentación gráfica de Proyecto.
Criterio de medición de obra: Se medirá la longitud realmente ejecutada según especificaciones de Proyecto.</t>
  </si>
  <si>
    <t>18.01.06</t>
  </si>
  <si>
    <t>Red de pequeña evacuación, colocada superficialmente, de PVC, serie B, de 75 mm de diámetro, unión pegada con adhesivo.</t>
  </si>
  <si>
    <t>Red de pequeña evacuación, colocada superficialmente y fijada al paramento, formada por tubo de PVC, serie B, de 75 mm de diámetro y 3 mm de espesor, que conecta el aparato con la bajante, el colector o el bote sifónico; unión pegada con adhesivo. Incluso líquido limpiador, adhesivo para tubos y accesorios de PVC, material auxiliar para montaje y sujeción a la obra, accesorios y piezas especiales.
Incluye: Replanteo del recorrido de la tubería y de la situación de los elementos de sujeción. Presentación de tubos. Fijación del material auxiliar para montaje y sujeción a la obra. Montaje, conexionado y comprobación de su correcto funcionamiento.
Criterio de medición de proyecto: Longitud medida según documentación gráfica de Proyecto.
Criterio de medición de obra: Se medirá la longitud realmente ejecutada según especificaciones de Proyecto.</t>
  </si>
  <si>
    <t>18.01.07</t>
  </si>
  <si>
    <t>Red de pequeña evacuación, colocada superficialmente, de PVC, serie B, de 90 mm de diámetro, unión pegada con adhesivo.</t>
  </si>
  <si>
    <t>Red de pequeña evacuación, colocada superficialmente y fijada al paramento, formada por tubo de PVC, serie B, de 90 mm de diámetro y 3,2 mm de espesor, que conecta el aparato con la bajante, el colector o el bote sifónico; unión pegada con adhesivo. Incluso líquido limpiador, adhesivo para tubos y accesorios de PVC, material auxiliar para montaje y sujeción a la obra, accesorios y piezas especiales.
Incluye: Replanteo del recorrido de la tubería y de la situación de los elementos de sujeción. Presentación de tubos. Fijación del material auxiliar para montaje y sujeción a la obra. Montaje, conexionado y comprobación de su correcto funcionamiento.
Criterio de medición de proyecto: Longitud medida según documentación gráfica de Proyecto.
Criterio de medición de obra: Se medirá la longitud realmente ejecutada según especificaciones de Proyecto.</t>
  </si>
  <si>
    <t>18.02</t>
  </si>
  <si>
    <t>Sistemas de evacuación de aguas</t>
  </si>
  <si>
    <t>18.02.01</t>
  </si>
  <si>
    <t>SIFÓN BOTELLA ACERO CROMADO.</t>
  </si>
  <si>
    <t>Sifón de botella acero cromado conexión con 40 mm. Incluye material auxiliar y piezas especiales para su correcta ejecución.</t>
  </si>
  <si>
    <t>18.02.02</t>
  </si>
  <si>
    <t>BOTE SIFÓNICO DE PVC, DE 110 MM DE DIÁMETRO, CON TAPA CIEGA DE ACERO INOXIDABLE, COLOCADO SUPERFICIALMENTE BAJO EL FORJADO.</t>
  </si>
  <si>
    <t>Bote sifónico de PVC, de 110 mm de diámetro, con cinco entradas de 50 mm de diámetro y una salida de 50 mm de diámetro, con tapa ciega de acero inoxidable, colocado superficialmente bajo el forjado. Incluso prolongador, líquido limpiador y adhesivo para tubos y accesorios de PVC.
Incluye: Presentación en seco de los tubos.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</si>
  <si>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18.02.04</t>
  </si>
  <si>
    <t>RELLENO DE ZANJAS PARA INSTALACIONES, CON ARENA DE 0 A 5 MM DE DIÁMETRO Y CAPA DE HORMIGÓN ALIGERADO CON CAPA DE REGULARIZACIÓN DE MORTERO DE CEMENTO.</t>
  </si>
  <si>
    <t>Relleno de zanjas para instalaciones, con arena de 0 a 5 mm de diámetro y compactación en tongadas sucesivas de 20 cm de espesor máximo con bandeja vibrante de guiado manual, hasta alcanzar una densidad seca no inferior al 95% de la máxima obtenida en el ensayo Proctor Modificado, realizado según UNE 103501, capa hormigón aligerado de 5 cm, formado por mortero de cemento y arcilla expandida acabado con capa de regularización de mortero de cemento, industrial, M-5 de 2 cm de espesor. Incluso cinta o distintivo indicador de la instalación.
Incluye: Extendido del material de relleno en tongadas de espesor uniforme. Humectación o desecación de cada tongada. Colocación de cinta o distintivo indicador de la instalación. Compactación. Capa de hormigón aligerado y mortero de regularización.
Criterio de medición de proyecto: Volumen medido sobre las secciones teóricas de la excavación, según documentación gráfica de Proyecto.
Criterio de medición de obra: Se medirá, en perfil compactado, el volumen realmente ejecutado según especificaciones de Proyecto, sin incluir los incrementos por excesos de excavación no autorizados.
Criterio de valoración económica: El precio no incluye la realización del ensayo Proctor Modificado.</t>
  </si>
  <si>
    <t>Ø110</t>
  </si>
  <si>
    <t>Ø125</t>
  </si>
  <si>
    <t>Ø160</t>
  </si>
  <si>
    <t>Ø90</t>
  </si>
  <si>
    <t>18.02.05</t>
  </si>
  <si>
    <t>S-212 COLECTOR INSPEC. 4 BOCAS</t>
  </si>
  <si>
    <t>18.02.06</t>
  </si>
  <si>
    <t>S-199 TERMINAL TAPA GRIS</t>
  </si>
  <si>
    <t>18.02.07</t>
  </si>
  <si>
    <t>S-222 COLECTOR JTA. LABIADA</t>
  </si>
  <si>
    <t>18.02.08</t>
  </si>
  <si>
    <t>S-200 TERMINAL REJILLA GRIS</t>
  </si>
  <si>
    <t>18.02.09</t>
  </si>
  <si>
    <t>A-63 KIT SUMIDERO S.COLECTOR</t>
  </si>
  <si>
    <t>ASI050</t>
  </si>
  <si>
    <t>ASI020b</t>
  </si>
  <si>
    <t>ASB020</t>
  </si>
  <si>
    <t>CONEXIÓN DE LA RED DE SANEAMIENTO AL POZO EXISTENTE.</t>
  </si>
  <si>
    <t>Conexión de la red de saneamiento al pozo existente (con profundidad de 2,00 m.. Incluso perforaciones para paso de tuberías, recibido de las mismas, junta flexible para el empalme de la acometida y mortero de cemento para repaso y bruñido en el interior del pozo.
Incluye: Replanteo y trazado de la conexión en el pozo. Rotura del pozo con compresor. Montaje, conexionado y comprobación de su correcto funcionamiento.</t>
  </si>
  <si>
    <t>E20VRF010</t>
  </si>
  <si>
    <t>u</t>
  </si>
  <si>
    <t>VÁLVULA ANTIRRETORNO DE POLIPROPILENO, DE 50 MM DE DIÁMETRO, CON CIERRE AUTOMÁTICO CON CLAPETA.</t>
  </si>
  <si>
    <t>Válvula antirretorno de polipropileno, de 50 mm de diámetro, con cierre automático con clapeta. Totalmente instalada, probada y funcionando, i/ p.p. de pequeño material y medios auxiliares.</t>
  </si>
  <si>
    <t>Sumideros lineales</t>
  </si>
  <si>
    <t>E20VRF040</t>
  </si>
  <si>
    <t>VÁLVULA ANTIRRETORNO DE POLIPROPILENO, DE 90 MM DE DIÁMETRO, CON CIERRE AUTOMÁTICO CON CLAPETA.</t>
  </si>
  <si>
    <t>Válvula antirretorno de polipropileno, de 90 mm de diámetro, con cierre automático con clapeta. Totalmente instalada, probada y funcionando, i/ p.p. de pequeño material y medios auxiliares.</t>
  </si>
  <si>
    <t>Duchas</t>
  </si>
  <si>
    <t>ASA012</t>
  </si>
  <si>
    <t>19</t>
  </si>
  <si>
    <t>GESTIÓN DE RESIDUOS</t>
  </si>
  <si>
    <t>19.01</t>
  </si>
  <si>
    <t>TRANSPORTE DE TIERRAS CON CONTENEDOR DE 7 M³, A VERTEDERO ESPECÍFICO.</t>
  </si>
  <si>
    <t>Transporte de tierras con contenedor de 7 m³, a vertedero específico, instalación de tratamiento de residuos de construcción y demolición externa a la obra o centro de valorización o eliminación de residuos. Incluso servicio de entrega, alquiler y recogida en obra del contenedor.
Incluye: Carga a camión del contenedor. Transporte de residuos de construcción a vertedero específico, instalación de tratamiento de residuos de construcción y demolición externa a la obra o centro de valorización o eliminación de residuos.
Criterio de medición de proyecto: Número de unidades previstas, según documentación gráfica de Proyecto.
Criterio de medición de obra: Se medirá el número de unidades realmente transportadas según especificaciones de Proyecto.
Criterio de valoración económica: El precio incluye el alquiler, el viaje de ida, la descarga y el viaje de vuelta.</t>
  </si>
  <si>
    <t>16 m3</t>
  </si>
  <si>
    <t>19.02</t>
  </si>
  <si>
    <t>CANON DE VERTIDO POR ENTREGA DE CONTENEDOR DE 7 M³ CON TIERRAS PROCEDENTES DE LA EXCAVACIÓN, EN VERTEDERO ESPECÍFICO.</t>
  </si>
  <si>
    <t>Canon de vertido por entrega de contenedor de 7 m³ con tierras procedentes de la excavación, en vertedero específico, instalación de tratamiento de residuos de construcción y demolición externa a la obra o centro de valorización o eliminación de residuos. Sin incluir servicio de entrega, alquiler, recogida en obra del contenedor y transporte.
Criterio de medición de proyecto: Número de unidades previstas, según documentación gráfica de Proyecto.
Criterio de medición de obra: Se medirá el número de unidades realmente entregadas según especificaciones de Proyecto.</t>
  </si>
  <si>
    <t>19.03</t>
  </si>
  <si>
    <t>TRANSPORTE DE MEZCLA SIN CLASIFICAR DE RESIDUOS INERTES PRODUCIDOS EN OBRAS DE CONSTRUCCIÓN Y/O DEMOLICIÓN, CON CONTENEDOR DE 7 M³, A VERTEDERO ESPECÍFICO.</t>
  </si>
  <si>
    <t>Transporte de mezcla sin clasificar de residuos inertes producidos en obras de construcción y/o demolición, con contenedor de 7 m³, a vertedero específico, instalación de tratamiento de residuos de construcción y demolición externa a la obra o centro de valorización o eliminación de residuos. Incluso servicio de entrega, alquiler y recogida en obra del contenedor.
Incluye: Carga a camión del contenedor. Transporte de residuos de construcción a vertedero específico, instalación de tratamiento de residuos de construcción y demolición externa a la obra o centro de valorización o eliminación de residuos.
Criterio de medición de proyecto: Número de unidades previstas, según documentación gráfica de Proyecto.
Criterio de medición de obra: Se medirá el número de unidades realmente transportadas según especificaciones de Proyecto.
Criterio de valoración económica: El precio incluye el alquiler, el viaje de ida, la descarga y el viaje de vuelta.</t>
  </si>
  <si>
    <t>Naturaleza pétrea: 60 m3</t>
  </si>
  <si>
    <t>Naturaleza no pétrea: 25 m3</t>
  </si>
  <si>
    <t>19.04</t>
  </si>
  <si>
    <t>CANON DE VERTIDO POR ENTREGA DE CONTENEDOR DE 7 M³ CON MEZCLA SIN CLASIFICAR DE RESIDUOS INERTES PRODUCIDOS EN OBRAS DE CONSTRUCCIÓN Y/O DEMOLICIÓN, EN VERTEDERO ESPECÍFICO.</t>
  </si>
  <si>
    <t>Canon de vertido por entrega de contenedor de 7 m³ con mezcla sin clasificar de residuos inertes producidos en obras de construcción y/o demolición, en vertedero específico, instalación de tratamiento de residuos de construcción y demolición externa a la obra o centro de valorización o eliminación de residuos. Sin incluir servicio de entrega, alquiler, recogida en obra del contenedor y transporte.
Criterio de medición de proyecto: Número de unidades previstas, según documentación gráfica de Proyecto.
Criterio de medición de obra: Se medirá el número de unidades realmente entregadas según especificaciones de Proyecto.</t>
  </si>
  <si>
    <t>GCA010</t>
  </si>
  <si>
    <t>CLASIFICACIÓN Y DEPÓSITO EN CONTENEDOR DE LOS RESIDUOS DE CONSTRUCCIÓN Y/O DEMOLICIÓN.</t>
  </si>
  <si>
    <t>Clasificación y depósito en contenedor de los residuos de construcción y/o demolición, separándolos en las siguientes fracciones: hormigón, cerámicos, metales, maderas, vidrios, plásticos, papeles y cartones; dentro de la obra en la que se produzcan, con medios manuales.</t>
  </si>
  <si>
    <t>Naturaleza pétrea</t>
  </si>
  <si>
    <t>Naturaleza no pétrea</t>
  </si>
  <si>
    <t>20</t>
  </si>
  <si>
    <t>SEGURIDAD Y SALUD</t>
  </si>
  <si>
    <t>20.01</t>
  </si>
  <si>
    <t>Incluye todos los medios mínimos de protección individual y colectivos necesarios según el Plan de Seguridad y Salud. Incluso señalización de obra, casetas de obra, acometicas, etc.</t>
  </si>
  <si>
    <t>PEM                                 (no aplicada partida Seguridad y Salud)</t>
  </si>
  <si>
    <t>TOTAL PEC</t>
  </si>
  <si>
    <t>13 %GG (sobre PEM)</t>
  </si>
  <si>
    <t>6 %BI (sobre PEM)</t>
  </si>
  <si>
    <t>FICHA "A" - PRECIOS UNITARIOS</t>
  </si>
  <si>
    <t>ALICATADO CON BALDOSAS CERÁMICAS DE GRES PORCELÁNICO, EN COLOR CLEAR 01 , DE 30X60 CM Y 9 MM DE ESPESOR, COLOCADAS EN HORIZONTAL.</t>
  </si>
  <si>
    <t>Alicatado con baldosas cerámicas de gres porcelanico glocal , todo masa prensado efecto cemento rasado, acabado natural en 9 mm de espesor, formatos 30x60 color clear 01 a determinar por D.F.,colocadas en disposición horizontal, con una absorcion de agua de 0,05%, resistencia a la flexion de 50n/mm2, resistencia a las manchas clase 5, resistencia quimica ua ula uha, antihielo y resistente a los choques termicos., para uso público interior, Para colocar sobre base de mortero de cemento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keraflex de mapei, de clase c2te según en 12004, adhesivo de base cementosa de altas prestaciones, de deslizamiento vertical nulo y con tiempo abierto prolongado, para la colocación de baldosas cerámicas y materiales pétreos (espesor aplicable hasta 5 mm) y rejuntado con ultracolor plus, de clase cg2 según en 13888, mortero de altas prestaciones modificado con polímeros, antieflorescente, para el relleno de juntas de 2 a 20mm, de fraguado y secado rápidos hidrorrepelente con dropeffect y antimoho, con tecnología bioblock.</t>
  </si>
  <si>
    <t>ALICATADO CON BALDOSAS CERÁMICAS DE GRES PORCELÁNICO, EN COLOR ABSOLUTE 06 ANTRACITA , DE 30X60 CM Y 9 MM DE ESPESOR, COLOCADAS EN HORIZONTAL.</t>
  </si>
  <si>
    <t>Alicatado con baldosas cerámicas de gres porcelanico glocal , todo masa prensado efecto cemento rasado, acabado natural en 9 mm de espesor, formatos 30x60 color absolute 06 antracita a determinar por D.F., colocadas en disposición horizontal, con una absorcion de agua de 0,05%, resistencia a la flexion de 50n/mm2, resistencia a las manchas clase 5, resistencia quimica ua ula uha, antihielo y resistente a los choques termicos., para uso público interior, Para colocar sobre base de mortero de cemento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keraflex de mapei, de clase c2te según en 12004, adhesivo de base cementosa de altas prestaciones, de deslizamiento vertical nulo y con tiempo abierto prolongado, para la colocación de baldosas cerámicas y materiales pétreos (espesor aplicable hasta 5 mm) y rejuntado con ultracolor plus, de clase cg2 según en 13888, mortero de altas prestaciones modificado con polímeros, antieflorescente, para el relleno de juntas de 2 a 20mm, de fraguado y secado rápidos hidrorrepelente con dropeffect y antimoho, con tecnología bioblock.</t>
  </si>
  <si>
    <t>FALSO TECHO REGISTRABLE, DECORATIVO, FORMADO POR PANELES DE LANA DE ROCA,DE 600X600X40 MM. CON PERFILERÍA VISTA BLANCO.</t>
  </si>
  <si>
    <t>FALSO TECHO REGISTRABLE, DECORATIVO, FORMADO POR PANELES DE LANA DE ROCA ,DE 1200X300X40 MM. CON PERFILERÍA VISTA BLANCO.</t>
  </si>
  <si>
    <t>Falso techo registrable, situado a una altura menor de 4 m, decorativo, sistema D143.es , formado por placas de yeso laminado, lisas, acabado con vinilo blanco, VTR "KNAUF", de 600x600x12,5 mm, con perfilería vista.</t>
  </si>
  <si>
    <t>FALSO TECHO REGISTRABLE DE LAMAS HORIZONTALES, serie lineal junta cerrada p200 , de aluminio prelacado color oscuro a determinar por d.f., con entramado metálico oculto.</t>
  </si>
  <si>
    <t>Falso techo registrable, situado a una altura menor de 4 m, formado por lamas de aluminio perfiladas horizontales de superficie lisa,  de aluminio prelacado color oscuro a determinar por D.F., y de 200 mm de anchura, colocadas con perfil soporte de aluminio con pinzas de acero inoxidable para montaje de lamas con juntas a tope. Incluso cortes, perfilados, piezas de remates, accesorios y elementos de montaje.</t>
  </si>
  <si>
    <t>Formación de tabica y falso techo continuo suspendido, situado a una altura menor de 4 m, formado por tablero fenólico hpl , color natural sea white 1502 a definir por D.F.; fijados con clips a una sub-estructura formada por perfilería metálica a validad por la D.F. Incluso sub-estructura metálica, cortes, remates, perfilaros, anclajes, etc.</t>
  </si>
  <si>
    <t>SOLADO DE BALDOSAS CERÁMICAS DE GRES PORCELÁNICO, COLOR ABSOLUTE 06 ANTRACITA , DE 60X60 CM Y 9 MM DE ESPESOR.</t>
  </si>
  <si>
    <t>Solado de baldosas cerámicas de gres porcelanico glocal  todo masa prensado efecto cemento rasado, acabado natural en 9 mm de espesor, formatos 60x60 color absolute 06 antracita, con una absorcion de agua de 0,05%, resistencia a la flexion de 50n/mm2, resistencia a las manchas clase 5, resistencia quimica ua ula uha, antihielo y resistente a los choques termicos., para uso público interior, resistencia al deslizamiento 15&lt;Rd&lt;=35, clase 1. Para colocar sobre solera de hormigón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keraflex de mapei, de clase c2te según en 12004, adhesivo de base cementosa de altas prestaciones, de deslizamiento vertical nulo y con tiempo abierto prolongado, para la colocación de baldosas cerámicas y materiales pétreos (espesor aplicable hasta 5 mm) y rejuntado con ultracolor plus, de clase cg2 según en 13888, mortero de altas prestaciones modificado con polímeros, antieflorescente, para el relleno de juntas de 2 a 20mm, de fraguado y secado rápidos hidrorrepelente con dropeffect y antimoho, con tecnología bioblock.</t>
  </si>
  <si>
    <t>SOLADO DE BALDOSAS CERÁMICAS DE GRES PORCELÁNICO, COLOR PERFECT 02 , DE 60X60 CM Y 9 MM DE ESPESOR.</t>
  </si>
  <si>
    <t>Solado de baldosas cerámicas de gres porcelanico glocal , todo masa prensado efecto cemento rasado, acabado natural en 9 mm de espesor, formatos 60x60 color perfect 02, con una absorcion de agua de 0,05%, resistencia a la flexion de 50n/mm2, resistencia a las manchas clase 5, resistencia quimica ua ula uha, antihielo y resistente a los choques termicos., para uso público interior, resistencia al deslizamiento 15&lt;Rd&lt;=35, clase 1. Para colocar sobre solera de hormigón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keraflex de mapei, de clase c2te según en 12004, adhesivo de base cementosa de altas prestaciones, de deslizamiento vertical nulo y con tiempo abierto prolongado, para la colocación de baldosas cerámicas y materiales pétreos (espesor aplicable hasta 5 mm) y rejuntado con ultracolor plus, de clase cg2 según en 13888, mortero de altas prestaciones modificado con polímeros, antieflorescente, para el relleno de juntas de 2 a 20mm, de fraguado y secado rápidos hidrorrepelente con dropeffect y antimoho, con tecnología bioblock.</t>
  </si>
  <si>
    <t>SOLADO DE BALDOSAS CERÁMICAS DE GRES PORCELÁNICO, ACABADO ANTIDESLIZANTE, COLOR PERFECT 02 , DE 30X60 CM Y 9 MM DE ESPESOR.</t>
  </si>
  <si>
    <t>Solado de baldosas cerámicas de gres porcelanico glocal , todo masa prensado efecto cemento rasado, acabado natural y antideslizante c3  en 9 mm de espesor, formatos 60x60 antideslizante, color perfect 02, con una absorcion de agua de 0,05%, resistencia a la flexion de 50n/mm2, resistencia a las manchas clase 5, resistencia quimica ua ula uha, antihielo y resistente a los choques termicos., para uso público interior, resistencia al deslizamiento Rd&gt;45, clase 3. Para colocar sobre solera de hormigón con técnica de doble encolado, peinando con el material de agarre (utilizando llana dentada) tanto en la solera base, como en la trasera de la pieza ceramica y colocando la pieza por deslizamiento para evacuar todas las burbujas de aire, retirando a la vez el material de agarre rebosante, usando pegamento keraflex de mapei, de clase c2te según en 12004, adhesivo de base cementosa de altas prestaciones, de deslizamiento vertical nulo y con tiempo abierto prolongado, para la colocación de baldosas cerámicas y materiales pétreos (espesor aplicable hasta 5 mm) y rejuntado con ultracolor plus, de clase cg2 según en 13888, mortero de altas prestaciones modificado con polímeros, antieflorescente, para el relleno de juntas de 2 a 20mm, de fraguado y secado rápidos hidrorrepelente con dropeffect y antimoho, con tecnología bioblock.</t>
  </si>
  <si>
    <t>LAVABO DE PORCELANA SANITARIA, MURAL, , COLOR BLANCO, DE 700X570X180 MM, EQUIPADO CON GRIFERÍA MONOMANDO  CON MANETA GERONTOLÓGICA PARA PERSONAS CON MOVILIDAD REDUCIDA ACABADO CROMADO.</t>
  </si>
  <si>
    <t>INODORO DE TANQUE BAJO, DE PORCELANA SANITARIA, PARA BAÑO ACCESIBLE,  COLOR BLANCO, DE 380X750X750 MM, CON CISTERNA, ASIENTO Y TAPA DE INODORO, DE CAÍDA AMORTIGUADA.</t>
  </si>
  <si>
    <t>Inodoro de tanque bajo, de porcelana sanitaria, para baño accesible,  color Blanco, de 380x750x750 mm, con cisterna, asiento y tapa de inodoro, de caída amortiguada. Incluso llave de regulación, enlace de alimentación flexible y silicona para sellado de juntas. Totalmente instalado, incluso manguitos, accesoiros y piezas especiales.</t>
  </si>
  <si>
    <t>URINARIO ESMALTADO, "SECO" SIN ALIMENTACIÓN DE AGUA. , COLOR BLANCO, DE 335X300X620 MM.</t>
  </si>
  <si>
    <t>Urinario esmaltado, "seco" sin alimentación de agua., color blanco, de 335x300x620 mm. Incluso kit completo de instalación con cierre mecánico, limpiador microbiológico, silicona para sellado de juntas, sifón, kit de fijación y enchufe desagüe. Totalmente instalado.</t>
  </si>
  <si>
    <t xml:space="preserve">GRIFERÍA TERMOSTÁTICA MURAL DUCHA </t>
  </si>
  <si>
    <t>Grifo mezclador termostático exterior mural, para ducha, , acabado cromado, cartucho compacto con termoelemento de cera tope de seguridad a 38ºC, mando graduado, limitador ecológico de caudal, llave incorporada, toma inferior para flexo con válvula anti-retorno, filtros colectores de suciedad, racores en S y florón metálico, para presión mínima de 1 bar. Con conjunto de ducha con soporte artículado, serie New Tempesta 100, teleducha con limitador de caudal 5,7 l/min, sistema antical SpeedClean y flexo de 1,75 m, serie Relexalex. Totalmente instalado y conexionado, i/p.p. de pequeño material. Tornillería inoxidable.</t>
  </si>
  <si>
    <t>Grifo mezclador termostático exterior mural, para ducha,  acabado cromado, cartucho compacto con termoelemento de cera, mandos ergonómicos con tope de seguridad a 38ºC, mando graduado con limitador ecológico de caudal, toma inferior para flexo con válvula anti-retorno, filtros colectores de suciedad, racores en S y florón metálico, para presión mínima de 1 bar. Con conjunto de ducha con barra, teleducha con limitador de caudal 5,7 l/min, sistema antical SpeedClean y flexo de 1,75 m, serie Relexalex. Totalmente instalado y conexionado, i/p.p. de pequeño material. Tornillería inoxidable.</t>
  </si>
  <si>
    <t>BARRA DE SUJECIÓN PARA MINUSVÁLIDOS, PARA DUCHA, EN VERTICAL, , DE ACERO INOXIDABLE AISI 304 ACABADO MATE, DE 1000 MM</t>
  </si>
  <si>
    <t>Barra de sujeción para minusválidos, rehabilitación y tercera edad, para ducha, colocado en vertical,  ,de acero inoxidable AISI 304 acabado mate, de 1000 mm. de lonlgitud con tubo de 33 mm de diámetro exterior y 1,5 mm de espesor. Incluso elementos de fijación. Tornillería inoxidable.</t>
  </si>
  <si>
    <t>BARRA DE SUJECIÓN PARA MINUSVÁLIDOS, PARA DUCHA, P, CON FORMA EN "L" A DOS AGUAS, DE ACERO INOXIDABLE AISI 304 ACABADO MATE, DE DIMENSIONES TOTALES 750X750 MM</t>
  </si>
  <si>
    <t>Barra de sujeción para minusválidos, rehabilitación y tercera edad, para ducha, , con forma en "L" a dos aguas, de acero inoxidable AISI 304 acabado mate, de dimensiones totales 750x750 mm con tubo de 33 mm de diámetro exterior y 1,5 mm de espesor. Incluso elementos de fijación. Tornillería inoxidable.</t>
  </si>
  <si>
    <t>BARRA DE SUJECIÓN PARA MINUSVÁLIDOS, PARA INODORO, COLOCADA EN PARED, ABATIBLE,  CON FORMA DE U, DE ACERO INOXIDABLE AISI 304 ACABADO MATE, DE DIMENSIONES TOTALES 790X130 MM</t>
  </si>
  <si>
    <t>Barra de sujeción para minusválidos, rehabilitación y tercera edad, para inodoro, colocada en pared, abatible,  con forma de U, de acero inoxidable AISI 304 acabado mate, de dimensiones totales 790x130 mm con tubo de 33 mm de diámetro exterior y 1,5 mm de espesor, con portarrollos de papel higiénico. Incluso elementos de fijación. Tornillería inoxidable.</t>
  </si>
  <si>
    <t>PORTARROLLOS DE PAPEL HIGIÉNICO,  DE ACERO INOXIDABLE AISI 304 CON ACABADO SATINADO.</t>
  </si>
  <si>
    <t>Portarrollos de papel higiénico, , de acero inoxidable aisi 304 con acabado satinado. Tornillería inoxidable.</t>
  </si>
  <si>
    <t>COLGADOR PARA BAÑO, SIMPLE, , DE ACERO INOXIDABLE AISI 304, ACABADO SATINADO.</t>
  </si>
  <si>
    <t>Colgador para baño, simple,  de acero inoxidable AISI 304, acabado satinado. Incluso tornillería inoxidable de anclaje o cola especial para fijación en fenólico.</t>
  </si>
  <si>
    <t>SECAMANOS ELÉCTRICO,  CON FILTRO HEPA, CARCASA DE ABS DE COLOR PLATA.</t>
  </si>
  <si>
    <t>Secamanos eléctrico,  con filtro HEPA, carcasa de ABS de color plata con iluminación perimetral con led, base de ABS, con interruptor óptico por aproximación de las manos, tiempo máximo de funcionamiento 30 segundos, tiempo de secado de manos 10 segundos, velocidad de salida del aire 540 km/h, flujo de aire 61 litros/segundo, de 540 mm de altura, 320 mm de anchura y 180 mm de profundidad, con aditivo antimicrobiano en la superficie de secado, señales de aviso de sustitución o limpieza del filtro, avería en el sistema de evaporación y sustitución de las escobillas del motor, protección IP21, aislamiento clase II, nivel sonoro 65,6 dB, peso 6,65 kg. Incluso elementos de fijación. Tornillería inoxidable.
Incluye: Replanteo. Colocación y fijación. Conexión a la red eléctrica. Comprobación de su correcto funcionamiento.</t>
  </si>
  <si>
    <t>Papelera higiénica con tapa basculante con muelle,  Acero Inox Push 50L , carcasa de acero inoxidable AISI 410 acabado brillante y cabezal semiesferico desmontable de acero inoxidable AISI 304 acabado brillante, de 760 mm de altura y 355 mm de diámetro, de 50 litros de capacidad, peso 2,85 kg.</t>
  </si>
  <si>
    <t>CABINA PARA VESTUARIO, DE 800X2670 MM Y 2000 MM DE ALTURA, DE TABLERO FENÓLICO HPL , COLOR NATURAL SEA WHITE 1502 A DOS CARAS.</t>
  </si>
  <si>
    <t>Cabina para vestuario, de 800x2670 mm y 2000 mm de altura total, de tablero fenólico HPL antibacteriano, de 13 mm de espesor, , color Natural Sea White 1502 a dos caras; compuesta de: puerta de 800x1800 mm y 1 lateral de 2670x1800 mm, colocados ambos a 20 cm. del suelo; estructura soporte de acero inoxidable y herrajes de acero inoxidable AISI 316L. Incluso cierre de condena abierto/cerrado, bisagras con muelle, perfil de goma en puerta, colgador de acero inoxidable, pies de soporte en acero inoxidable y tope para puerta.</t>
  </si>
  <si>
    <t>CABINA PARA VESTUARIO, DE 800X2000 MM Y 2000 MM DE ALTURA, DE TABLERO FENÓLICO HPL , COLOR NATURAL SEA WHITE 1502 A DOS CARAS.</t>
  </si>
  <si>
    <t>Cabina para vestuario, de 800x2000 mm y 2000 mm de altura total, de tablero fenólico HPL antibacteriano, de 13 mm de espesor, color Natural Sea White 1502 a dos caras; compuesta de: puerta de 800x1800 mm con frontal fijo de 2000x1800 mm., colocados ambos a 20 cm. del suelo; estructura soporte de acero inoxidable y herrajes de acero inoxidable AISI 316L. Incluso cierre de condena abierto/cerrado, bisagras con muelle, perfil de goma en puerta, colgador de acero inoxidable, pies de soporte en acero inoxidable y tope para puerta. Incluso tubo de acero inox. 30x30 fijado a paredes y con accesorios para sujeción de tablero fenólico.</t>
  </si>
  <si>
    <t>Encimera de aglomerado de cuarzo, , acabado pulido, de 45 cm de anchura y 2 cm de espesor, canto con faldón frontal y lateral a inglete de 10 cm de ancho. Incluso cortes, ingletes, perforaciones, etc. colocada sobre escuadras de acero inoxidable de 42x9x4 cm. fijadas mecánicamente a la pared. Incluso accesorios y mecanizados para su montaje. Completamente instalada.</t>
  </si>
  <si>
    <t>TOPE DE PUERTA, CILÍNDRICO TIPO PERCHA, PARA PARED, , DE ACERO INOXIDABLE, FIJADO MEDIANTE TORNILLOS O COLA ESPECIAL.</t>
  </si>
  <si>
    <t>Tope de puerta, cilíndrico tipo percha, para pared, , de acero inoxidable, fijado mediante tornillos o cola especial.</t>
  </si>
  <si>
    <t>Lavabo de porcelana sanitaria, mural, , color Blanco, de 700x570x180 mm, equipado con grifería monomando de repisa para lavabo, con cartucho cerámico y limitador de caudal a 6 l/min, acabado cromado,  y desagüe con sifón botella extensible cromado, modelo Minimal. Incluso juego de fijación y silicona para sellado de juntas. Incluso llave de regulación de 1/2" cromada, con acoplamiento a pared con plafón cromado, incluso materiales auxiliares.</t>
  </si>
  <si>
    <t xml:space="preserve">VERTEDERO DE PORCELANA SANITARIA, DE PIE,  COLOR BLANCO, DE 420X500X445 MM, CON GRIFO MEZCLADOR MURAL, CROMADO, </t>
  </si>
  <si>
    <t>Vertedero de porcelana sanitaria, de pie, , color Blanco, de 420x500x445 mm, de salida horizontal, con pieza de unión, rejilla de desagüe y juego de fijación, con rejilla de acero inoxidable, con almohadilla, para vertedero , equipado con grifo mezclador mural, para lavadero, de caño largo giratorio, acabado cromado,. Incluso silicona para sellado de juntas.</t>
  </si>
  <si>
    <t>Taquilla modular para vestuario, de 400 mm de anchura, 500 mm de profundidad y 1800 mm de altura, de tablero fenólico HPL , color Natural Sea White 1502.  a decidir por D.F., compuesto por: Estructura base de perfilería de aluminio anodizado; puertas de 10 mm. de espesor fabricadas en compacto de resinas fenólicas, material hidrófugo y antibacteriano , color Natural Sea White 1502. a dos caras; sobre, base y estantes de 10 mm. de grosor; divisoria y laterales de 3 mm. de grosor; fondo de 3mm. micro-perforado para favorecer la ventilación. Incluso patas regulables, perchero tubular, estante zapatero, cerradura de resbalón, llave y placa numerada. Incluso p.p. de laterales de taquillas vistos con el mismo tablero fenólico. Totalmente montada. Incluso estructura de perfilería de aluminio anclada a estructura del banco corrido, a validad por la D.F.</t>
  </si>
  <si>
    <t>ARMARIO ANUNCIO MURAL  DE 350X480 MM. ALUMINIO PLATA</t>
  </si>
  <si>
    <t>Armario anuncio mural  de 350x480 mm. Aluminio plata. Formado por bastidor de aluminio y cristal transparente de 3 mm. con cerradura con llave. Completamente instalado en pared.</t>
  </si>
  <si>
    <t xml:space="preserve">Sonda universal de tempertaura de agua . Sonda universal de tempertaura de agua instalada en la máquina dentro del Cuarto Técnico. Completamente instalada.
</t>
  </si>
  <si>
    <t>Resistencia eléctrica de apoyo para YUTAKI M y S80, . Resistencia eléctrica de apoyo para YUTAKI M y S80 o equivalente. La resistencia eléctrica tiene una potencia total de 6 kW regulable en 3 etapas (2/4/6 kW). Accesorio para instalar en pared, mediante alimentación monofásica (230V a 50 Hz) o trifásica (400V a 50 Hz) indistintamente. La conexión de la tubería de entrada se realiza por la parte inferior del equipo y la tubería de salida por la parte inferior mediante conexiones hidráulicas de 1". La presión máxima de funcionamiento es de 0,5 MPa y la temperatura máxima de funcionamiento es de 75ºC. La corriente máxima con alimentación monofásica es de 30A y mediante alimentación trifásica de 10A. Completamente instalada con todo incluido.</t>
  </si>
  <si>
    <t xml:space="preserve">Depósito Acumulador </t>
  </si>
  <si>
    <t>Depósito de acumulación de acero inox. GX-750-M1  con un serpentín y 750 litros de acumulación. Incluye grupo de seguridad + kit sifón 1", válvula de seguridad-purgador (1/2") 3 bar circuito primario, equipo de protección catódica,valvulería, soportes para tuberias, conexiones, incluso todo aquel material auxiliar y cuantos medios auxiliares necesarios para su correcta instalación. Totalmente instalado, probado y funcionando.</t>
  </si>
  <si>
    <t>Válvula mezcladora de 3 vías, motorizada,  compuesta por válvula mezcladora de 3 vías de latón, de 1 1/2", modelo E-19792 y motorización modulante para válvula mezcladora, modelo E-18683.</t>
  </si>
  <si>
    <t>Válvula mezcladora de 3 vías, motorizada, " compuesta por válvula mezcladora de 3 vías de latón, de 1 1/2", modelo E-19792 y motorización modulante para válvula mezcladora, modelo E-18683. Incluso elementos de montaje y demás accesorios necesarios para su correcto funcionamiento. Totalmente montada, conexionada y probada.
Incluye: Suministro, replanteo. Colocación de la válvula. Conexión de la válvula a los tubos.
Criterio de medición de proyecto: Número de unidades previstas, según documentación gráfica de Proyecto.
Criterio de medición de obra: Se medirá el número de unidades realmente ejecutadas según especificaciones de Proyecto.</t>
  </si>
  <si>
    <t>Bomba circulación primario ACS modelo Ego 32/40-180</t>
  </si>
  <si>
    <t>Bomba circuladora, de rotor húmedo, de hierro fundido, con motor de imán permanente, con variador de frecuencia incorporado y ventilación automática, con dos modos de funcionamiento seleccionables mediante el botón de la caja de conexiones (velocidad constante y presión proporcional), modelo Ego 32/40-180 , de 180 mm de longitud, impulsor de tecnopolímero, eje motor y cojinetes de cerámica, conexiones roscadas de 2" de diámetro, presión máxima de trabajo 10 bar, rango de temperatura del líquido conducido de 5 a 95°C, aislamiento clase H, protección IP44, alimentación monofásica a 230 V. Incluso puente de manómetros formado por manómetro, válvulas de esfera y tubería de cobre; p/p de elementos de montaje; caja de conexiones eléctricas con condensador y demás accesorios necesarios para su correcto funcionamiento. Totalmente montada, conexionada y probada.
Incluye: Suministro, replanteo. Colocación de la bomba de circulación. Conexión a la red de distribución.
Criterio de medición de proyecto: Número de unidades previstas, según documentación gráfica de Proyecto.
Criterio de medición de obra: Se medirá el número de unidades realmente ejecutadas según especificaciones de Proyecto.</t>
  </si>
  <si>
    <t xml:space="preserve">Bomba recirculación A.C.S., modelo MR B 15/40-130 </t>
  </si>
  <si>
    <t>Bomba circuladora, de rotor húmedo, de bronce, para A.C.S., modelo MR B 15/40-130  impulsor de Noryl, motor de tres velocidades regulado electrónicamente, presión máxima de trabajo 10 bar, rango de temperatura del líquido conducido de 5 a 110°C, aislamiento clase H, protección IP44, alimentación monofásica a 230 V. Incluso puente de manómetros formado por manómetro, válvulas de esfera y tubería de cobre; p/p de elementos de montaje; caja de conexiones eléctricas con condensador y demás accesorios necesarios para su correcto funcionamiento. Totalmente montada, conexionada y probada.
Incluye: Suminstro, replanteo. Colocación de la bomba de circulación. Conexión a la red de distribución.
Criterio de medición de proyecto: Número de unidades previstas, según documentación gráfica de Proyecto.
Criterio de medición de obra: Se medirá el número de unidades realmente ejecutadas según especificaciones de Proyecto.</t>
  </si>
  <si>
    <t>Partida correspondiente a:
-Controlador libremente programable y expandible de la serie IQ4e  con protocolo BACnet, servidor XML web interno, comunicaciones en Ethernet 10/100 Mbps vía TCP/IP y DHCP y puertos adicionales RS232 para supervisor local, USB para ingeniería local y Wallbus para sensores, memoria no volátil para estrategia y datos y reloj interno para programación horaria, sincronización automática horaria y horario verano vía Servidor NTP (protocolo sincronización horaria por internet), montaje sobre carril DIN TS35 y alimentación a 230 Vca y 50/60 Hz. Dispone de 20 entradas universales, 12 salidas analógicas y 45.000 brIQs con capacidad hasta 96 señales mediante módulos expansión de entradas y salidas y capacidad de ampliación hasta 192 señales y hasta 90.000 brIQs mediante la actualización del firmware del controlador vía software y añadiendo módulos expansión de entradas y salidas.
-Modulo de 16 entradas digitales con capacidad hasta 448 brIQs para un IQ4e marca TREND de 105 mm de ancho y montaje sobre carril DIN TS35. Distancia hasta 300 metros ente módulo expansión y controlador serie IQ4e.
Relé de 12v de continua marca TREND. 
Incluye conexción de señales a bornero de control
Incluye suministro en Cuarto Técnico con conexión del equipo a la red existente y legalizacón del cuadro.
Incluye envolvente cuadro control.</t>
  </si>
  <si>
    <t>Switch industrial de 5 puertos Ethernet RJ-45  diseñado para la automatización de edificios. Alimentación en continua 12-48V DC o alterna 18-30V AC. Rango de temperatura de operación de –10ºC a 60°C.</t>
  </si>
  <si>
    <t xml:space="preserve">Recuperador de calor </t>
  </si>
  <si>
    <t>Suministro e instalación en suelo de recuperador de calor aire-aire, con intercambiador de flujo cruzado, batería de agua, caudal máximo de 4100 m³/h, para montaje vertical y nivel de presión sonora de 62 dBA en campo libre a 1,5 m, , con caja de acero galvanizado, con aislamiento, clase B según UNE-EN 13501-1, soportes antivibratorios, embocaduras de 400 mm de diámetro con junta estanca y filtros F7 con eficacia hasta 90%, clase D según UNE-EN 13501-1, 2 ventiladores centrífugos con motores eléctricos trifásicos 2x1.6 kW, aislamiento F, protección IP55, caja de bornes externa con protección IP55. Totalmente montado, conexionado y probado.
Incluye: Suminstro, replanteo. Colocación y fijación del recuperador. Conexionado con la red eléctrica.
Criterio de medición de proyecto: Número de unidades previstas, según documentación gráfica de Proyecto.
Criterio de medición de obra: Se medirá el número de unidades realmente ejecutadas según especificaciones de Proyecto.</t>
  </si>
  <si>
    <t>Cuadro general de mando y protección, formado por caja empotrable de material aislante con puerta opaca, con los dispositivos según esquema unifilar de planos . Montado, instalado y probado. Incluye conexión con los diferentes circuitos, conexionado con la red existente suministradora, conexionado con el sistema fotovoltaico, incluso cualquier medio material, cableado de conexiones o auxiliar necesario para la correcta ejecución del cuadro. TODOS LOS CABLES DEBERÁN TENER CERTIFICACIÓN CPR.
Incluye aparamenta con contactos auxiliares para la obtención del estado del circuito, conexionados al cuadro de control
Incluye: Suministro, replanteo. Colocación de la caja para el cuadro. Materiales y medios auxiliares, cableado de conexión, Montaje de los componentes. Legalización del cuadro.
Criterio de medición de proyecto: Número de unidades previstas, según documentación gráfica de Proyecto.
Criterio de medición de obra: Se medirá el número de unidades realmente ejecutadas según especificaciones de Proyecto.</t>
  </si>
  <si>
    <t>Partida correspondiente a la subestructura autoportante , para instalación en cubierta, sin perforación de la misma. Incluye todos los medios auxiliares y material necesarios para su correcta ejecución. Totalmente instalada.</t>
  </si>
  <si>
    <t>Suministro e instalación empotrada de luminaria circular de techo Downlight, , de 81 mm de diámetro y 40 mm de altura, para 3 led de 1 W. Incluso lámparas.</t>
  </si>
  <si>
    <t>Suministro e instalación empotrada de luminaria circular de techo Downlight,  de 81 mm de diámetro y 40 mm de altura, para 3 led de 1 W; aro embellecedor de aluminio inyectado, acabado termoesmaltado, de color blanco; protección IP44 y aislamiento clase F. Incluso lámparas.
Incluye: Replanteo. Montaje, replanteo en obra,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las ayudas de albañilería para instalaciones.</t>
  </si>
  <si>
    <t>Suministro e instalación empotrada de luminaria circular de techo Downlight estanca,  de 81 mm de diámetro y 40 mm de altura, para 3 led de 1 W. Incluso lámparas.</t>
  </si>
  <si>
    <t>Suministro e instalación empotrada de luminaria circular de techo Downlight estanca,  de 81 mm de diámetro y 40 mm de altura, para 3 led de 1 W; aro embellecedor de aluminio inyectado, acabado termoesmaltado, de color blanco; protección IP65 y aislamiento clase F. Incluso lámparas.
Incluye: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las ayudas de albañilería para instalaciones.</t>
  </si>
  <si>
    <t>Suministro e instalación empotrada de luminaria cuadrada modular,  de 596x596x91 mm, LED. Incluso lámparas.</t>
  </si>
  <si>
    <t>Suministro e instalación empotrada de luminaria cuadrada modular,  de 596x596x91 mm, LED, con cuerpo de luminaria de chapa de acero acabado lacado, de color blanco y lamas transversales estriadas; reflector de aluminio, acabado brillante; balasto magnético; protección IP20 y aislamiento clase F. Incluso lámparas.
Incluye: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las ayudas de albañilería para instalaciones.</t>
  </si>
  <si>
    <t xml:space="preserve">Sistema conjunto tira led y perfil, </t>
  </si>
  <si>
    <t>Sistema de iluminación básica de tira led y perfil de alojamiento, de 1 m de longitud, , compuesto de perfil de alojamiento de tiras de led de aluminio anodizado, color natural, acabado mate, suministrado en barras de 2,5 m de longitud, difusor de luz indirecta de polimetilmetacrilato, suministrado en barras de 2,5 m de longitud, tira de led, de color blanco cálido (3300K), en bobina, con grado de protección IP65, de 120 led/m y 4,8 W/m de potencia, y fuente de alimentación de 24 V, de 30 W de potencia.
Incluye: Replanteo. Corte, colocación y fijación del perfil.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el equipo de control, la canalización ni el cableado.</t>
  </si>
  <si>
    <t>LUMINARIA CIRCULAR EMPOTRABLE DE TECHO DOWNLIGHT,  DE 220 MM DE DIÁMETRO Y 60 MM DE ALTURA; PROTECCIÓN IP20.</t>
  </si>
  <si>
    <t>Suministro e instalación empotrada de luminaria circular de techo Downlight , de 220 mm de diámetro y 60 mm de altura, aro embellecedor de policarbonato, de color blanco; protección IP20. Incluso lámparas.
Incluye: Suministro, replanteo. Montaje, conexionado y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las ayudas de albañilería para instalaciones.</t>
  </si>
  <si>
    <t>Colector de inspección con 4 bocas modelo S-212 dimensiones 250x160x160. Incluso reducciones, tapones, codos, accesorios, etc. necesarios para su correcta instalación.</t>
  </si>
  <si>
    <t>Terminal tapa gris modelo S-199 , dimensiones 250x320</t>
  </si>
  <si>
    <t>Colector con junta labiada modelo S-222 , dimensiones 250x160 H. Incluso reducciones, tapones, codos, accesorios, etc. necesarios para su correcta instalación.</t>
  </si>
  <si>
    <t>Termianl rejilla gris modelo S-200  dimensiones 250x320</t>
  </si>
  <si>
    <t>Kit sumidero sifónico colector modelo A-63  dimensiones 250 mm.</t>
  </si>
  <si>
    <t>CANALETA PERFORADA DE DRENAJE DE ACERO INOXIDABLE, TL4 V2A 160/200 , DE 160 MM DE ANCHURA Y 40 MM DE ALTURA, CON REJILLA DE ACERO INOXIDABLE.</t>
  </si>
  <si>
    <t>Canaleta perforada de drenaje de acero inoxidable, TL4 V2A 160/200 , de 2000 mm de longitud, 160 mm de anchura y 40 mm de altura, con rejilla de acero inoxidable, colocada sobre solera de hormigón en masa HM-20/B/20/I de 5 cm de espesor. Incluso recibido de canaleta, accesorios de montaje, piezas especiales y elementos de sujeción.
Incluye: Replanteo del recorrido de la canaleta de drenaje. Vertido y compactación del hormigón en formación de solera. Recibido y montaje, conexionado y comprobación de su correcto funcionamiento. Colocación de la rejilla.</t>
  </si>
  <si>
    <t>INSTALACIÓN DE SUMIDERO SIFÓNICO DE PVC, S-246 AUTOLIMPIANTE , DE SALIDA VERTICAL DE 50 MM DE DIÁMETRO, COLOR GRIS, PARA RECOGIDA DE AGUAS DE LOCALES HÚMEDOS.</t>
  </si>
  <si>
    <t>Instalación de sumidero sifónico de PVC, S-246 autolimpiante  de salida vertical de 50 mm de diámetro, de 150x150 mm, color gris, para recogida de aguas de locales húmedos. Incluso accesorios de montaje, piezas especiales y elementos de sujeción.
Incluye: Replanteo y trazado. Montaje, conexionado y comprobación de su correcto funcionamiento.</t>
  </si>
  <si>
    <t>Falso techo registrable suspendido, situado a una altura menor de 4 m,  formado por paneles ligeros de lana de roca, de 600x600 mm y 40 mm de espesor, formado por un alma de lana de roca de alta densidad y velo de superficie lisa coloreado en su cara visible y contravelo en su cara posterior, acabado en serie Citytone color concrete-06 a definir por D.F. Absorción acústica Clase A, Reacción al fuego A1, Resistencia a la humedad hasta un 100% HR, Aislamiento térmico ?D= 37 mW/mK, resistencia térmica R= 1,05 m2K/W. Colocado con sistema de perfilería vista Longspan 8280  compuesta de perfil T24 de 75 mm. compatible con secundarios a click o gancho. Acabado en color blanco. Incluso repanteo, material auxiliar, cortes, elementos de fijación y sutentación , etc.</t>
  </si>
  <si>
    <t>Falso techo registrable suspendido, situado a una altura menor de 4 m, , formado por paneles ligeros de lana de roca, de 1200x300 mm y 40 mm de espesor, formado por un alma de lana de roca de alta densidad y velo de superficie lisa coloreado en su cara visible y contravelo en su cara posterior, acabado en serie Citytone color concrete-06 a definir por D.F. Absorción acústica Clase A, Reacción al fuego A1, Resistencia a la humedad hasta un 100% HR, Aislamiento térmico ?D= 37 mW/mK, resistencia térmica R= 1,05 m2K/W. Colocado con sistema de perfilería vista Longspan 8280 compuesta de perfil T24 de 75 mm. compatible con secundarios a click o gancho. Acabado en color blanco. Incluso repanteo, material auxiliar, cortes, elementos de fijación y sutentación , etc.</t>
  </si>
  <si>
    <t>Unidad Exterior.</t>
  </si>
  <si>
    <t xml:space="preserve">Sonda de temperatura </t>
  </si>
  <si>
    <t>Partida correspondiente a los siguientes equipos de campo:
-Sondas de Temperatura y Humedad exterior con escudo antiradiación  La humedad relativa con salida 4-20 mA y un 3% de precisión y la temperatura es termistora con una precisión de ± 1,2ºC (a 25ºC).
-Sondas de Temperatura y Humedad en conducto . La humedad relativa con salida 4-20 mA y un 3% de precisión y la temperatura es termistora con una precisión de ± 1,2ºC (a 25ºC).
-Sonda de temperatura, humedad y C02 marca TREND o equivalente. Comunicación vía Wallbus a controlador serie IQ4e e IQeco, rango 0ºC a 50ºC, 0 a 90 % HR y 0 a 2.000 ppm.
-Sensor Temperatura Inmersión ó conducto con rango -30º a 110ºC y un vástago 6mm diámetro estándar.
-Sensor Temperatura Inmersión ó conducto con rango -30º a 110ºC,  un vástago 6mm diámetro estándar y vaina de latón.
-Sonda de temperatura de tubería o conducto suministrado  IP65 NTC10K de 300mm (-40 a +150ºC) y vaina de 300mm.
-Interruptor de Flujo de agua en tubería suministrado .
-Presostato suministrado con rango 40-400 Pa suministrado con 2 m de tubo PVC y dos terminales.
-Sensor de Presión suministrado  con rango 0- 1000/2500 Pa y salida 4-20 mA, suministrado con 2 m de tubo PVC y dos terminales.
-Válvula de 3 vías suministrado  con DN=20, Kv=6,3 y vástago de 20 mm
-Actuador proporcional ML7420A de 600N suministrado  20 mm de recorrido, 60s de ciclo y alimentación a 24V.
-Contador de agua serie EW110 suministrado de chorro único para agua fría con certificado MID ,Q3=2,5 m3/h, DN15,Tº Max 30°C y distancia entre vías de 110MM con módulo salida pulso.
-Contadores de Energía Eléctrica, 3 fases, 65A, 2 Tarifas, LCD, EEM400-D, con lectura directa de todos los datos relevantes, como la energía (total y parcial), corriente y tensión para cada fase y la potencia activa y reactiva para cada fase y para las tres fases.
-Módulo de 12 salidas de relé
-Modulo de 12 entradas analógicas
Sondas, sensores, interruptores, etc., distribuidos en zonas de duchas y vestuarios tanto femenino como masculino.
Incluye conexión con su cableado correspondiente y su canalización correspondiente a cada elemento de campo
Incluye suministro, cable, canalización, pequeño material, accesorios, etc. para su completa inatalación.</t>
  </si>
  <si>
    <t xml:space="preserve">Mando por cable multifunción, . Control cableado con funciones especiales que permite: Selección del modo de funcionamiento (Calefacción/Enfriamiento/Modo AUTO), control de los circuitos 1 y 2, control del ACS, control de piscina,  acceso a acciones rápidas (función temporizador, modo ECO, estado, programación), selección de la curva de temperatura OTC, opción de calentamiento inmediato, función Temporizador, visualización de las señales de estado de la unidad, visualización de la temperatura exterior/interior, auto frio/calor. Modo de vista de termostato de ambiente con la visualización de fecha/hora, definición del ciercuito, temperatura de consigna y real de la habitación, modo de funcionamiento, etc. Varios idiomas. Pantalla LCD. User friendly. Asistente de configuración. Compatible con gama YUTAKI o equivalente. Completamente imstalado en Cuarto Técnico, incluso caja para acceso restingido.
</t>
  </si>
  <si>
    <t>Arqueta de paso enterrada, de PVC,  compuesta por colector de conexión de PVC, modelo S-212, de 250 mm de diámetro</t>
  </si>
  <si>
    <t>Arqueta de paso enterrada, de PVC,  compuesta por colector de conexión de PVC, modelo S-212, de 250 mm de diámetro, color teja, con tres entradas, dos de 110 mm de diámetro y una de 160 mm de diámetro y una salida de 160 mm de diámetro, sobre solera de hormigón en masa HM-20/B/20/I de 20 cm de espesor, con prolongador de 0,3 m de longitud, realizado con tubo liso de PVC, de 250 mm de diámetro, color teja y tapa de PVC, modelo S-199, de 250 mm de diámetro, color gris claro, clase L-15 según UNE-EN 1253-4.
Incluye: Replanteo. Vertido y compactación del hormigón en formación de solera. Colocación de la arqueta prefabricada. Empalme y rejuntado de los colectores a la arqueta. Colocación de la tapa y los accesorios. Comprobación de su correcto funcionamiento.
Criterio de medición de proyecto: Número de unidades previstas, según documentación gráfica de Proyecto.
Criterio de medición de obra: Se medirá el número de unidades realmente ejecutadas según especificaciones de Proyecto.
Criterio de valoración económica: El precio no incluye la excavación ni el relleno del trasdós.</t>
  </si>
  <si>
    <t>FORMACIÓN DE TABICA Y FALSO TECHO CONTINUO SUSPENDIDO CON TABLERO FENÓLICO HPL ; FIJADOS CON CLIPS A UNA SUB-ESTRUCTURA METÁLICA.</t>
  </si>
  <si>
    <t>LAVABO DE PORCELANA SANITARIA, SOBRE ENCIMERA,  , COLOR BLANCO, DE 370X370 MM, EQUIPADO CON GRIFERÍA MONOMANDO MURAL,  CROMADO Y DESAGÜE CON SIFÓN BOTELLA</t>
  </si>
  <si>
    <t>Lavabo de porcelana sanitaria, sobre encimera, color Blanco, de 370x370 mm, equipado con grifería monomando mural, para lavabo cromado, con cartucho cerámico, acabado cromado, , y desagüe con sifón botella extensible cromado. Incluso juego de fijación y silicona para sellado de juntas. Incluso llave de regulación de 1/2" cromada, con acoplamiento a pared con plafón cromado, incluso materiales auxiliares.</t>
  </si>
  <si>
    <t>INODORO DE TANQUE BAJO, DE PORCELANA SANITARIA, MODELO MERIDIAN COMPACTO , COLOR BLANCO, DE 370X645X790 MM,</t>
  </si>
  <si>
    <t>Inodoro completo compuesto ce taza de inodoro de tanque bajo, de porcelana sanitaria, color Blanco, de 370x645x790 mm, con cisterna de inodoro, de doble descarga, de 360x140x355 mm, asiento y tapa de inodoro, de caída amortiguada. Incluso llave de regulación, enlace de alimentación flexible y silicona para sellado de juntas. Totalmente instalado, incluso manguitos, accesoiros y piezas especiales.</t>
  </si>
  <si>
    <t>PAPELERA HIGIÉNICA CON TAPA BASCULANTE, ACERO INOX PUSH 50L , DE 50 LITROS DE CAPACIDAD, PARA USO COMÚN.</t>
  </si>
  <si>
    <t>TAQUILLA MODULAR PARA VESTUARIO, DE 400 MM DE ANCHURA, 500 MM DE PROFUNDIDAD Y 1800 MM DE ALTURA, DE TABLERO FENÓLICO HPL,  COLOR NATURAL SEA WHITE 1502.</t>
  </si>
  <si>
    <t>Banco corrido para vestuario, de 450 mm de profundidad y 500 mm de altura, formado por asiento y zócalo de tablero compacto de resinas fenólicas HPL, color RAL 9004.  a decidir por D.F., de 13 mm de grosor, fijado a una estructura tubular de aluminio anodizado (sobre la que también se monta la estructura de las taquillas) de 950 mm. de profundidad y altura regulable hasta 500 mm., incluso accesorios de montaje, replanteo, cortes a inglete, material, accesorios auxiliares, etc. Totalmente montado. Estructura base de perfilería de aluminio a validad por la D.F.</t>
  </si>
  <si>
    <t>Conjunto split 1x1 para calefacción, ACS (y refrigeración mediante accesorio opcional, incluido),   Constituido por unidad Unidad interior, ., para calefacción y frío, potencia calorífica 16 kW, para gas R-410A y R-134a, presión sonora en modo normal/silencioso: 46/45 dBA, índice de capacidad 140, rango de temperatura de salida de agua para calefacción desde 25 hasta 80°C, rango de temperatura de salida de agua para producción de A.C.S. desde 45 hasta 75°C, con mando a distancia. Totalmente montada, conexionada y puesta en marcha por la empresa instaladora para la comprobación de su correcto funcionamiento. Equipo certificado por EUROVENT y KEYMARK. Elementos hidráulicos incluidos: Bomba de recirculación de agua, vaso de expansión con válvula reguladora de presión, válvula de seguridad con tubería de desagüe, purgador de aire, filtro de agua y válvulas de corte a la entrada y salida. Incluye calentador eléctrico auxiliar. Unidad exterior,bomba de calor con recuperación de calor con compresor scroll, alimentación trifásica (400V/50Hz), potencia calorífica 16 kW, diámetro de conexión de la tubería de descarga de gas 5/8", diámetro de conexión de la tubería de succión de gas 3/4", diámetro de conexión de la tubería de líquido 3/8",. Totalmente montada, conexionada y puesta en marcha por la empresa instaladora para la comprobación de su correcto funcionamiento. Se incluye los elementos antivibratorios de suelo. Totalmente instalado.</t>
  </si>
  <si>
    <t xml:space="preserve"> Incluso conexionado, subida, anclajes, pequeño material, fijaciones, transporte. Totalmente instalado.</t>
  </si>
  <si>
    <t>Contador energía Acti 9  iEM3155 - 63 A - Modbus - 1 ED - 1 SD - 4 tarifas
Totalmente montado, conexionado y probado.
Incluye: Replanteo. Colocación y fijación de los elementos. Conexionado con la red eléctrica.
Criterio de medición de proyecto: Número de unidades previstas, según documentación gráfica de Proyecto.
Criterio de medición de obra: Se medirá el número de unidades realmente ejecutadas según especificaciones de Proyecto.</t>
  </si>
  <si>
    <t>Boca de extracción para la instalación en falso techo BORP-80 ajustable de color blanco, caudal ajustable y soportes de anclaje a falso techo. Incluso replanteo con techos. Totalmente instalado y funcionando.</t>
  </si>
  <si>
    <t>Conducto rectangular para la distribución de aire climatizado formado por panel rígido de alta densidad de lana de vidrio Climaver Neto, según UNE-EN 13162, de 25 mm de espesor, revestido por un complejo triplex aluminio visto + malla de fibra de vidrio + kraft por el exterior y un tejido de vidrio acústico de alta resistencia mecánica (tejido NETO) por el interior, resistencia térmica 0,78 m²K/W, conductividad térmica 0,032 W/(mK). Incluso p/p de cortes, codos y derivaciones, sellado de uniones con cola Climaver, embocaduras, soportes metálicos galvanizados, elementos de fijación, sellado de tramos con cinta Climaver Neto de aluminio, accesorios de montaje, piezas especiales, limpieza y retirada de los materiales sobrantes a contenedor. Totalmente montado, conexionado y probado.
Incluye: Replanteo del recorrido de los conductos. Marcado y posterior anclaje de los soportes de los conductos. Montaje y fijación de conductos. Sellado de las uniones. Limpieza final.
Criterio de medición de proyecto: Superficie proyectada, según documentación gráfica de Proyecto, calculada como producto del perímetro exterior por la longitud del tramo, medida entre los ejes de los elementos o de los puntos a conectar, sin descontar las piezas especiales.
Criterio de medición de obra: Se medirá la superficie realmente ejecutada según especificaciones de Proyecto.</t>
  </si>
  <si>
    <t>Suministro e instalación de difusor rotacional con conexión vertical VDW-Q-Z-H-M/500x24/600/Q21  con montaje en falso techo. Incluye plenum de conexión, p.p de material auxiliar, replanteo con techos, terminación con placa de 600x600mm, compuerta de regulación y conducto flexible de diametro 160mm. Incluso todo medio auxiliar y material necesario para su correcta ejecución. Totalmente montado, instalado y funcionando.</t>
  </si>
  <si>
    <t>Suministro e instalación de rejilla rectangular para ejecución en falso techo AFP-15  con lamas a 15º, con regulación y plenum de conexión a conducto rectangular. Incluye p.p de meterial formación conducto, replanteo con techos, material auxiliar y marco para ejecución en falso techo, Incluso todo medio auxiliar y material para su correcta ejecución. Totalmente montado y funcionando.</t>
  </si>
  <si>
    <t>Compuerta rectangular para la regulación del caudal de aire y la presión o para el cierre de conductos en instalaciones de ventilación con lamas acopladas en el mismo sentido, JZ-A-R/300x180/0 , de 300x180 mm, lamas perfiladas de chapa de acero galvanizado, ejes y palancas exteriores de acero cincado, casquillos de plástico especial, accionamiento situado en el lado derecho de la compuerta. Incluso conexionado eléctrico, accesorios de montaje y elementos de fijación. Totalmente montada, conexionada y probada.
Incluye: Replanteo. Fijación de la compuerta. Conexión al conducto.
Criterio de medición de proyecto: Número de unidades previstas, según documentación gráfica de Proyecto.
Criterio de medición de obra: Se medirá el número de unidades realmente ejecutadas según especificaciones de Proyecto.</t>
  </si>
  <si>
    <t>Cable eléctrico unipolar, P-Sun CPRO resistente a la intemperie, para instalaciones fotovoltaicas, garantizado por 30 años, tipo ZZ-F, tensión nominal 0,6/1 kV, tensión máxima en corriente continua 1,8 kV, reacción al fuego clase Eca, con conductor de cobre recocido, flexible (clase 5), de 1x4 mm² de sección, aislamiento de elastómero reticulado, de tipo EI6, cubierta de elastómero reticulado, de tipo EM5, aislamiento clase II, de color negro, y con las siguientes características: no propagación de la llama, baja emisión de humos opacos, reducida emisión de gases tóxicos, libre de halógenos, nula emisión de gases corrosivos, resistencia a la absorción de agua, resistencia al frío, resistencia a los rayos ultravioleta, resistencia a los agentes químicos, resistencia a las grasas y aceites, resistencia a los golpes y resistencia a la abrasión. Totalmente montado, conexionado y probado. TODOS LOS CABLES DEBERÁN TENER CERTIFICACIÓN CPR.
Incluye: Tendido del cable. Conexionado.
Criterio de medición de proyecto: Longitud medida según documentación gráfica de Proyecto.
Criterio de medición de obra: Se medirá la longitud realmente ejecutada según especificaciones de Proyecto.</t>
  </si>
  <si>
    <t>Cable eléctrico unipolar, P-Sun CPRO  resistente a la intemperie, para instalaciones fotovoltaicas, garantizado por 30 años, tipo ZZ-F, tensión nominal 0,6/1 kV, tensión máxima en corriente continua 1,8 kV, reacción al fuego clase Eca, con conductor de cobre recocido, flexible (clase 5), de 1x4 mm² de sección, aislamiento de elastómero reticulado, de tipo EI6, cubierta de elastómero reticulado, de tipo EM5, aislamiento clase II, de color negro.</t>
  </si>
  <si>
    <t>Tubería para alimentación de agua potable, colocada superficialmente, formada por tubo de polietileno reticulado (PE-Xa), serie 5, , de 63 mm de diámetro exterior, PN=6 atm.</t>
  </si>
  <si>
    <t xml:space="preserve">Válvula mezcladora para regulación de la temperatura, de latón niquelado, modelo Presto 920 (99200) </t>
  </si>
  <si>
    <t>Suministro e instalación en superficie de válvula mezcladora para regulación de la temperatura, de latón niquelado, modelo Presto 920 (99200) , caudal medio de 45 l/min a 3 bar de presión, presión máxima de trabajo de 6 bar, con mando de regulación de la temperatura entre 30°C y 60°C, entradas y salida roscadas hembra de 3/4" de diámetro. Totalmente montada, conexionada y probada.
Incluye: Replanteo. Colocación de la válvula. Conexionado.
Criterio de medición de proyecto: Número de unidades previstas, según documentación gráfica de Proyecto.
Criterio de medición de obra: Se medirá el número de unidades realmente ejecutadas según especificaciones de Proyecto.</t>
  </si>
  <si>
    <t>UNIDAD INTERIOR</t>
  </si>
  <si>
    <t xml:space="preserve">Conducto rectangular Climaver Neto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</si>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</sst>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5" x14ac:knownFonts="1">
    <font>
      <sz val="11"/>
      <color theme="1"/>
      <name val="Calibri"/>
      <family val="2"/>
      <scheme val="minor"/>
    </font>
    <font>
      <b/>
      <sz val="10"/>
      <color rgb="FF000000"/>
      <name val="Arial"/>
      <family val="2"/>
    </font>
    <font>
      <sz val="7.95"/>
      <color rgb="FF000000"/>
      <name val="Arial"/>
      <family val="2"/>
    </font>
    <font>
      <b/>
      <sz val="9"/>
      <color rgb="FF000000"/>
      <name val="Arial"/>
      <family val="2"/>
    </font>
    <font>
      <b/>
      <sz val="7.95"/>
      <color rgb="FF000000"/>
      <name val="Arial"/>
      <family val="2"/>
    </font>
    <font>
      <sz val="7.95"/>
      <color rgb="FF808080"/>
      <name val="Arial"/>
      <family val="2"/>
    </font>
    <font>
      <sz val="7.95"/>
      <color rgb="FF101010"/>
      <name val="Arial"/>
      <family val="2"/>
    </font>
    <font>
      <i/>
      <sz val="10"/>
      <color rgb="FF000000"/>
      <name val="Arial"/>
      <family val="2"/>
    </font>
    <font>
      <sz val="9"/>
      <color rgb="FF000000"/>
      <name val="Arial"/>
      <family val="2"/>
    </font>
    <font>
      <sz val="7.95"/>
      <name val="Arial"/>
      <family val="2"/>
    </font>
    <font>
      <b/>
      <sz val="7.95"/>
      <name val="Arial"/>
      <family val="2"/>
    </font>
    <font>
      <b/>
      <sz val="11"/>
      <color theme="1"/>
      <name val="Calibri"/>
      <family val="2"/>
      <scheme val="minor"/>
    </font>
    <font>
      <sz val="11"/>
      <name val="Calibri"/>
      <family val="2"/>
      <scheme val="minor"/>
    </font>
    <font>
      <b/>
      <sz val="7.95"/>
      <color rgb="FF808080"/>
      <name val="Arial"/>
      <family val="2"/>
    </font>
    <font>
      <b/>
      <sz val="18"/>
      <color theme="1"/>
      <name val="Calibri"/>
      <family val="2"/>
      <scheme val="minor"/>
    </font>
  </fonts>
  <fills count="8">
    <fill>
      <patternFill patternType="none"/>
    </fill>
    <fill>
      <patternFill patternType="gray125"/>
    </fill>
    <fill>
      <patternFill patternType="solid">
        <fgColor theme="6" tint="0.39997558519241921"/>
        <bgColor indexed="64"/>
      </patternFill>
    </fill>
    <fill>
      <patternFill patternType="solid">
        <fgColor them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9" tint="0.59999389629810485"/>
        <bgColor indexed="64"/>
      </patternFill>
    </fill>
  </fills>
  <borders count="2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style="thin">
        <color rgb="FF000000"/>
      </bottom>
      <diagonal/>
    </border>
    <border>
      <left/>
      <right style="thin">
        <color indexed="64"/>
      </right>
      <top style="thin">
        <color rgb="FF000000"/>
      </top>
      <bottom/>
      <diagonal/>
    </border>
  </borders>
  <cellStyleXfs count="1">
    <xf numFmtId="0" fontId="0" fillId="0" borderId="0"/>
  </cellStyleXfs>
  <cellXfs count="224">
    <xf numFmtId="0" fontId="0" fillId="0" borderId="0" xfId="0"/>
    <xf numFmtId="0" fontId="1" fillId="3" borderId="6" xfId="0" applyFont="1" applyFill="1" applyBorder="1" applyAlignment="1" applyProtection="1">
      <alignment horizontal="right" vertical="top" wrapText="1"/>
    </xf>
    <xf numFmtId="0" fontId="0" fillId="0" borderId="0" xfId="0" applyAlignment="1" applyProtection="1">
      <alignment horizontal="left" vertical="center"/>
    </xf>
    <xf numFmtId="0" fontId="0" fillId="3" borderId="6" xfId="0" applyFill="1" applyBorder="1" applyAlignment="1" applyProtection="1">
      <alignment horizontal="left" vertical="top" wrapText="1"/>
    </xf>
    <xf numFmtId="0" fontId="2" fillId="3" borderId="6" xfId="0" applyFont="1" applyFill="1" applyBorder="1" applyAlignment="1" applyProtection="1">
      <alignment horizontal="right" vertical="top" wrapText="1"/>
    </xf>
    <xf numFmtId="0" fontId="2" fillId="3" borderId="6" xfId="0" applyFont="1" applyFill="1" applyBorder="1" applyAlignment="1" applyProtection="1">
      <alignment horizontal="left" vertical="top" wrapText="1"/>
    </xf>
    <xf numFmtId="0" fontId="3" fillId="3" borderId="6" xfId="0" applyFont="1" applyFill="1" applyBorder="1" applyAlignment="1" applyProtection="1">
      <alignment horizontal="left" vertical="top" wrapText="1"/>
    </xf>
    <xf numFmtId="0" fontId="3" fillId="3" borderId="6" xfId="0" applyFont="1" applyFill="1" applyBorder="1" applyAlignment="1" applyProtection="1">
      <alignment horizontal="right" vertical="top" wrapText="1"/>
    </xf>
    <xf numFmtId="0" fontId="4" fillId="4" borderId="6" xfId="0" applyFont="1" applyFill="1" applyBorder="1" applyAlignment="1" applyProtection="1">
      <alignment horizontal="left" vertical="top" wrapText="1"/>
    </xf>
    <xf numFmtId="0" fontId="0" fillId="4" borderId="6" xfId="0" applyFill="1" applyBorder="1" applyAlignment="1" applyProtection="1">
      <alignment horizontal="left" vertical="top" wrapText="1"/>
    </xf>
    <xf numFmtId="4" fontId="4" fillId="4" borderId="6" xfId="0" applyNumberFormat="1" applyFont="1" applyFill="1" applyBorder="1" applyAlignment="1" applyProtection="1">
      <alignment horizontal="right" vertical="top" wrapText="1"/>
    </xf>
    <xf numFmtId="0" fontId="4" fillId="5" borderId="6" xfId="0" applyFont="1" applyFill="1" applyBorder="1" applyAlignment="1" applyProtection="1">
      <alignment horizontal="left" vertical="top" wrapText="1"/>
    </xf>
    <xf numFmtId="0" fontId="0" fillId="5" borderId="6" xfId="0" applyFill="1" applyBorder="1" applyAlignment="1" applyProtection="1">
      <alignment horizontal="left" vertical="top" wrapText="1"/>
    </xf>
    <xf numFmtId="4" fontId="4" fillId="5" borderId="6" xfId="0" applyNumberFormat="1" applyFont="1" applyFill="1" applyBorder="1" applyAlignment="1" applyProtection="1">
      <alignment horizontal="right" vertical="top" wrapText="1"/>
    </xf>
    <xf numFmtId="0" fontId="4" fillId="0" borderId="6" xfId="0" applyFont="1" applyBorder="1" applyAlignment="1" applyProtection="1">
      <alignment horizontal="left" vertical="center" wrapText="1"/>
    </xf>
    <xf numFmtId="0" fontId="2" fillId="0" borderId="6" xfId="0" applyFont="1" applyBorder="1" applyAlignment="1" applyProtection="1">
      <alignment horizontal="left" vertical="center" wrapText="1"/>
    </xf>
    <xf numFmtId="164" fontId="2" fillId="0" borderId="6" xfId="0" applyNumberFormat="1" applyFont="1" applyBorder="1" applyAlignment="1" applyProtection="1">
      <alignment horizontal="center" vertical="center" wrapText="1"/>
    </xf>
    <xf numFmtId="4" fontId="2" fillId="0" borderId="6" xfId="0" applyNumberFormat="1" applyFont="1" applyBorder="1" applyAlignment="1" applyProtection="1">
      <alignment horizontal="left" vertical="center" wrapText="1"/>
    </xf>
    <xf numFmtId="0" fontId="2" fillId="0" borderId="6" xfId="0" applyFont="1" applyBorder="1" applyAlignment="1" applyProtection="1">
      <alignment vertical="center" wrapText="1"/>
    </xf>
    <xf numFmtId="0" fontId="5" fillId="0" borderId="6" xfId="0" applyFont="1" applyBorder="1" applyAlignment="1" applyProtection="1">
      <alignment horizontal="left" vertical="top" wrapText="1"/>
    </xf>
    <xf numFmtId="0" fontId="9" fillId="0" borderId="6" xfId="0" applyFont="1" applyBorder="1" applyAlignment="1" applyProtection="1">
      <alignment horizontal="center" vertical="center" wrapText="1"/>
    </xf>
    <xf numFmtId="0" fontId="10" fillId="0" borderId="6" xfId="0" applyFont="1" applyBorder="1" applyAlignment="1" applyProtection="1">
      <alignment horizontal="center" vertical="center" wrapText="1"/>
    </xf>
    <xf numFmtId="0" fontId="0" fillId="0" borderId="6" xfId="0" applyBorder="1" applyAlignment="1" applyProtection="1">
      <alignment horizontal="center" vertical="center" wrapText="1"/>
    </xf>
    <xf numFmtId="0" fontId="2" fillId="0" borderId="6" xfId="0" applyFont="1" applyBorder="1" applyAlignment="1" applyProtection="1">
      <alignment horizontal="center" vertical="top" wrapText="1"/>
    </xf>
    <xf numFmtId="164" fontId="2" fillId="0" borderId="6" xfId="0" applyNumberFormat="1" applyFont="1" applyBorder="1" applyAlignment="1" applyProtection="1">
      <alignment horizontal="center" vertical="top" wrapText="1"/>
    </xf>
    <xf numFmtId="164" fontId="9" fillId="0" borderId="6" xfId="0" applyNumberFormat="1" applyFont="1" applyBorder="1" applyAlignment="1" applyProtection="1">
      <alignment horizontal="center" vertical="top" wrapText="1"/>
    </xf>
    <xf numFmtId="164" fontId="6" fillId="0" borderId="6" xfId="0" applyNumberFormat="1" applyFont="1" applyBorder="1" applyAlignment="1" applyProtection="1">
      <alignment horizontal="center" vertical="top" wrapText="1"/>
    </xf>
    <xf numFmtId="0" fontId="4" fillId="0" borderId="6" xfId="0" applyFont="1" applyBorder="1" applyAlignment="1" applyProtection="1">
      <alignment horizontal="left" vertical="top" wrapText="1"/>
    </xf>
    <xf numFmtId="0" fontId="2" fillId="0" borderId="6" xfId="0" applyFont="1" applyBorder="1" applyAlignment="1" applyProtection="1">
      <alignment horizontal="left" vertical="top" wrapText="1"/>
    </xf>
    <xf numFmtId="4" fontId="2" fillId="0" borderId="6" xfId="0" applyNumberFormat="1" applyFont="1" applyBorder="1" applyAlignment="1" applyProtection="1">
      <alignment horizontal="right" vertical="center" wrapText="1"/>
    </xf>
    <xf numFmtId="0" fontId="2" fillId="0" borderId="6" xfId="0" applyFont="1" applyBorder="1" applyAlignment="1" applyProtection="1">
      <alignment vertical="top" wrapText="1"/>
    </xf>
    <xf numFmtId="0" fontId="5" fillId="0" borderId="6" xfId="0" applyFont="1" applyBorder="1" applyAlignment="1" applyProtection="1">
      <alignment horizontal="left" vertical="center" wrapText="1"/>
    </xf>
    <xf numFmtId="0" fontId="2" fillId="0" borderId="6" xfId="0" applyFont="1" applyBorder="1" applyAlignment="1" applyProtection="1">
      <alignment horizontal="center" vertical="center" wrapText="1"/>
    </xf>
    <xf numFmtId="164" fontId="9" fillId="0" borderId="6" xfId="0" applyNumberFormat="1" applyFont="1" applyBorder="1" applyAlignment="1" applyProtection="1">
      <alignment horizontal="center" vertical="center" wrapText="1"/>
    </xf>
    <xf numFmtId="164" fontId="6" fillId="0" borderId="6" xfId="0" applyNumberFormat="1" applyFont="1" applyBorder="1" applyAlignment="1" applyProtection="1">
      <alignment horizontal="center" vertical="center" wrapText="1"/>
    </xf>
    <xf numFmtId="4" fontId="2" fillId="0" borderId="6" xfId="0" applyNumberFormat="1" applyFont="1" applyBorder="1" applyAlignment="1" applyProtection="1">
      <alignment horizontal="right" vertical="top" wrapText="1"/>
    </xf>
    <xf numFmtId="0" fontId="9" fillId="0" borderId="6" xfId="0" applyFont="1" applyBorder="1" applyAlignment="1" applyProtection="1">
      <alignment horizontal="right" vertical="top" wrapText="1"/>
    </xf>
    <xf numFmtId="0" fontId="10" fillId="0" borderId="6" xfId="0" applyFont="1" applyBorder="1" applyAlignment="1" applyProtection="1">
      <alignment horizontal="center" vertical="top" wrapText="1"/>
    </xf>
    <xf numFmtId="4" fontId="2" fillId="0" borderId="6" xfId="0" applyNumberFormat="1" applyFont="1" applyBorder="1" applyAlignment="1" applyProtection="1">
      <alignment horizontal="center" vertical="top" wrapText="1"/>
    </xf>
    <xf numFmtId="0" fontId="12" fillId="0" borderId="6" xfId="0" applyFont="1" applyBorder="1" applyAlignment="1" applyProtection="1">
      <alignment horizontal="center" vertical="center" wrapText="1"/>
    </xf>
    <xf numFmtId="0" fontId="9" fillId="0" borderId="6" xfId="0" applyFont="1" applyBorder="1" applyAlignment="1" applyProtection="1">
      <alignment horizontal="center" vertical="top" wrapText="1"/>
    </xf>
    <xf numFmtId="0" fontId="2" fillId="0" borderId="13" xfId="0" applyFont="1" applyBorder="1" applyAlignment="1" applyProtection="1">
      <alignment horizontal="left" vertical="top" wrapText="1"/>
    </xf>
    <xf numFmtId="0" fontId="2" fillId="0" borderId="13" xfId="0" applyFont="1" applyBorder="1" applyAlignment="1" applyProtection="1">
      <alignment horizontal="center" vertical="top" wrapText="1"/>
    </xf>
    <xf numFmtId="164" fontId="2" fillId="0" borderId="13" xfId="0" applyNumberFormat="1" applyFont="1" applyBorder="1" applyAlignment="1" applyProtection="1">
      <alignment horizontal="center" vertical="top" wrapText="1"/>
    </xf>
    <xf numFmtId="164" fontId="9" fillId="0" borderId="13" xfId="0" applyNumberFormat="1" applyFont="1" applyBorder="1" applyAlignment="1" applyProtection="1">
      <alignment horizontal="center" vertical="top" wrapText="1"/>
    </xf>
    <xf numFmtId="164" fontId="6" fillId="0" borderId="13" xfId="0" applyNumberFormat="1" applyFont="1" applyBorder="1" applyAlignment="1" applyProtection="1">
      <alignment horizontal="center" vertical="top" wrapText="1"/>
    </xf>
    <xf numFmtId="0" fontId="0" fillId="0" borderId="13" xfId="0" applyBorder="1" applyAlignment="1" applyProtection="1">
      <alignment horizontal="center" vertical="center" wrapText="1"/>
    </xf>
    <xf numFmtId="0" fontId="9" fillId="0" borderId="6" xfId="0" applyFont="1" applyBorder="1" applyAlignment="1" applyProtection="1">
      <alignment horizontal="left" vertical="top" wrapText="1"/>
    </xf>
    <xf numFmtId="0" fontId="10" fillId="0" borderId="6" xfId="0" applyFont="1" applyBorder="1" applyAlignment="1" applyProtection="1">
      <alignment horizontal="right" vertical="top" wrapText="1"/>
    </xf>
    <xf numFmtId="0" fontId="9" fillId="0" borderId="14" xfId="0" applyFont="1" applyBorder="1" applyAlignment="1" applyProtection="1">
      <alignment horizontal="left" vertical="top" wrapText="1"/>
    </xf>
    <xf numFmtId="0" fontId="9" fillId="0" borderId="14" xfId="0" applyFont="1" applyBorder="1" applyAlignment="1" applyProtection="1">
      <alignment horizontal="right" vertical="top" wrapText="1"/>
    </xf>
    <xf numFmtId="0" fontId="0" fillId="0" borderId="14" xfId="0" applyBorder="1" applyAlignment="1" applyProtection="1">
      <alignment horizontal="center" vertical="center" wrapText="1"/>
    </xf>
    <xf numFmtId="0" fontId="2" fillId="0" borderId="6" xfId="0" applyFont="1" applyBorder="1" applyAlignment="1" applyProtection="1">
      <alignment horizontal="right" vertical="top" wrapText="1"/>
    </xf>
    <xf numFmtId="164" fontId="2" fillId="0" borderId="6" xfId="0" applyNumberFormat="1" applyFont="1" applyBorder="1" applyAlignment="1" applyProtection="1">
      <alignment horizontal="right" vertical="top" wrapText="1"/>
    </xf>
    <xf numFmtId="164" fontId="9" fillId="0" borderId="6" xfId="0" applyNumberFormat="1" applyFont="1" applyBorder="1" applyAlignment="1" applyProtection="1">
      <alignment horizontal="right" vertical="top" wrapText="1"/>
    </xf>
    <xf numFmtId="0" fontId="5" fillId="0" borderId="14" xfId="0" applyFont="1" applyBorder="1" applyAlignment="1" applyProtection="1">
      <alignment horizontal="left" vertical="top" wrapText="1"/>
    </xf>
    <xf numFmtId="0" fontId="9" fillId="0" borderId="13" xfId="0" applyFont="1" applyBorder="1" applyAlignment="1" applyProtection="1">
      <alignment horizontal="left" vertical="top" wrapText="1"/>
    </xf>
    <xf numFmtId="0" fontId="9" fillId="0" borderId="13" xfId="0" applyFont="1" applyBorder="1" applyAlignment="1" applyProtection="1">
      <alignment horizontal="right" vertical="top" wrapText="1"/>
    </xf>
    <xf numFmtId="164" fontId="9" fillId="0" borderId="13" xfId="0" applyNumberFormat="1" applyFont="1" applyBorder="1" applyAlignment="1" applyProtection="1">
      <alignment horizontal="right" vertical="top" wrapText="1"/>
    </xf>
    <xf numFmtId="0" fontId="12" fillId="0" borderId="13" xfId="0" applyFont="1" applyBorder="1" applyAlignment="1" applyProtection="1">
      <alignment horizontal="center" vertical="center" wrapText="1"/>
    </xf>
    <xf numFmtId="0" fontId="13" fillId="0" borderId="6" xfId="0" applyFont="1" applyBorder="1" applyAlignment="1" applyProtection="1">
      <alignment horizontal="left" vertical="top" wrapText="1"/>
    </xf>
    <xf numFmtId="0" fontId="11" fillId="0" borderId="6" xfId="0" applyFont="1" applyBorder="1" applyAlignment="1" applyProtection="1">
      <alignment horizontal="center" vertical="center" wrapText="1"/>
    </xf>
    <xf numFmtId="0" fontId="9" fillId="0" borderId="13" xfId="0" applyFont="1" applyBorder="1" applyAlignment="1" applyProtection="1">
      <alignment horizontal="center" vertical="top" wrapText="1"/>
    </xf>
    <xf numFmtId="0" fontId="2" fillId="0" borderId="13" xfId="0" applyFont="1" applyBorder="1" applyAlignment="1" applyProtection="1">
      <alignment horizontal="right" vertical="top" wrapText="1"/>
    </xf>
    <xf numFmtId="164" fontId="2" fillId="0" borderId="13" xfId="0" applyNumberFormat="1" applyFont="1" applyBorder="1" applyAlignment="1" applyProtection="1">
      <alignment horizontal="right" vertical="top" wrapText="1"/>
    </xf>
    <xf numFmtId="0" fontId="5" fillId="0" borderId="13" xfId="0" applyFont="1" applyBorder="1" applyAlignment="1" applyProtection="1">
      <alignment horizontal="right" vertical="top" wrapText="1"/>
    </xf>
    <xf numFmtId="164" fontId="6" fillId="0" borderId="13" xfId="0" applyNumberFormat="1" applyFont="1" applyBorder="1" applyAlignment="1" applyProtection="1">
      <alignment horizontal="right" vertical="top" wrapText="1"/>
    </xf>
    <xf numFmtId="0" fontId="2" fillId="0" borderId="13" xfId="0" applyFont="1" applyBorder="1" applyAlignment="1" applyProtection="1">
      <alignment vertical="top" wrapText="1"/>
    </xf>
    <xf numFmtId="0" fontId="4" fillId="4" borderId="0" xfId="0" applyFont="1" applyFill="1" applyBorder="1" applyAlignment="1" applyProtection="1">
      <alignment horizontal="left" vertical="top" wrapText="1"/>
    </xf>
    <xf numFmtId="0" fontId="0" fillId="4" borderId="0" xfId="0" applyFill="1" applyBorder="1" applyAlignment="1" applyProtection="1">
      <alignment horizontal="left" vertical="top" wrapText="1"/>
    </xf>
    <xf numFmtId="0" fontId="0" fillId="4" borderId="16" xfId="0" applyFill="1" applyBorder="1" applyAlignment="1" applyProtection="1">
      <alignment vertical="top" wrapText="1"/>
    </xf>
    <xf numFmtId="0" fontId="0" fillId="4" borderId="5" xfId="0" applyFill="1" applyBorder="1" applyAlignment="1" applyProtection="1">
      <alignment vertical="top" wrapText="1"/>
    </xf>
    <xf numFmtId="0" fontId="0" fillId="4" borderId="6" xfId="0" applyFill="1" applyBorder="1" applyAlignment="1" applyProtection="1">
      <alignment vertical="top" wrapText="1"/>
    </xf>
    <xf numFmtId="0" fontId="12" fillId="0" borderId="14" xfId="0" applyFont="1" applyBorder="1" applyAlignment="1" applyProtection="1">
      <alignment horizontal="center" vertical="center" wrapText="1"/>
    </xf>
    <xf numFmtId="0" fontId="0" fillId="4" borderId="17" xfId="0" applyFill="1" applyBorder="1" applyAlignment="1" applyProtection="1">
      <alignment vertical="top" wrapText="1"/>
    </xf>
    <xf numFmtId="0" fontId="10" fillId="0" borderId="6" xfId="0" applyFont="1" applyBorder="1" applyAlignment="1" applyProtection="1">
      <alignment horizontal="left" vertical="top" wrapText="1"/>
    </xf>
    <xf numFmtId="4" fontId="9" fillId="0" borderId="6" xfId="0" applyNumberFormat="1" applyFont="1" applyBorder="1" applyAlignment="1" applyProtection="1">
      <alignment horizontal="center" vertical="top" wrapText="1"/>
    </xf>
    <xf numFmtId="4" fontId="9" fillId="0" borderId="6" xfId="0" applyNumberFormat="1" applyFont="1" applyBorder="1" applyAlignment="1" applyProtection="1">
      <alignment horizontal="right" vertical="top" wrapText="1"/>
    </xf>
    <xf numFmtId="0" fontId="9" fillId="0" borderId="6" xfId="0" applyFont="1" applyBorder="1" applyAlignment="1" applyProtection="1">
      <alignment vertical="top" wrapText="1"/>
    </xf>
    <xf numFmtId="0" fontId="0" fillId="4" borderId="16" xfId="0" applyFill="1" applyBorder="1" applyAlignment="1" applyProtection="1">
      <alignment horizontal="left" vertical="top" wrapText="1"/>
    </xf>
    <xf numFmtId="164" fontId="5" fillId="0" borderId="6" xfId="0" applyNumberFormat="1" applyFont="1" applyBorder="1" applyAlignment="1" applyProtection="1">
      <alignment horizontal="center" vertical="top" wrapText="1"/>
    </xf>
    <xf numFmtId="0" fontId="9" fillId="0" borderId="6" xfId="0" applyFont="1" applyFill="1" applyBorder="1" applyAlignment="1" applyProtection="1">
      <alignment vertical="top" wrapText="1"/>
    </xf>
    <xf numFmtId="164" fontId="9" fillId="0" borderId="6" xfId="0" applyNumberFormat="1" applyFont="1" applyFill="1" applyBorder="1" applyAlignment="1" applyProtection="1">
      <alignment horizontal="right" vertical="top" wrapText="1"/>
    </xf>
    <xf numFmtId="4" fontId="9" fillId="0" borderId="6" xfId="0" applyNumberFormat="1" applyFont="1" applyFill="1" applyBorder="1" applyAlignment="1" applyProtection="1">
      <alignment horizontal="right" vertical="top" wrapText="1"/>
    </xf>
    <xf numFmtId="164" fontId="2" fillId="0" borderId="6" xfId="0" applyNumberFormat="1" applyFont="1" applyFill="1" applyBorder="1" applyAlignment="1" applyProtection="1">
      <alignment horizontal="right" vertical="top" wrapText="1"/>
    </xf>
    <xf numFmtId="4" fontId="2" fillId="0" borderId="6" xfId="0" applyNumberFormat="1" applyFont="1" applyFill="1" applyBorder="1" applyAlignment="1" applyProtection="1">
      <alignment horizontal="right" vertical="top" wrapText="1"/>
    </xf>
    <xf numFmtId="0" fontId="2" fillId="0" borderId="6" xfId="0" applyFont="1" applyFill="1" applyBorder="1" applyAlignment="1" applyProtection="1">
      <alignment vertical="top" wrapText="1"/>
    </xf>
    <xf numFmtId="0" fontId="5" fillId="0" borderId="6" xfId="0" applyFont="1" applyBorder="1" applyAlignment="1" applyProtection="1">
      <alignment horizontal="right" vertical="top" wrapText="1"/>
    </xf>
    <xf numFmtId="0" fontId="4" fillId="0" borderId="6" xfId="0" applyFont="1" applyFill="1" applyBorder="1" applyAlignment="1" applyProtection="1">
      <alignment horizontal="left" vertical="top" wrapText="1"/>
    </xf>
    <xf numFmtId="0" fontId="2" fillId="0" borderId="6" xfId="0" applyFont="1" applyFill="1" applyBorder="1" applyAlignment="1" applyProtection="1">
      <alignment horizontal="left" vertical="top" wrapText="1"/>
    </xf>
    <xf numFmtId="0" fontId="9" fillId="0" borderId="6" xfId="0" applyFont="1" applyFill="1" applyBorder="1" applyAlignment="1" applyProtection="1">
      <alignment horizontal="left" vertical="top" wrapText="1"/>
    </xf>
    <xf numFmtId="0" fontId="9" fillId="0" borderId="6" xfId="0" applyFont="1" applyFill="1" applyBorder="1" applyAlignment="1" applyProtection="1">
      <alignment horizontal="right" vertical="top" wrapText="1"/>
    </xf>
    <xf numFmtId="0" fontId="12" fillId="0" borderId="6" xfId="0" applyFont="1" applyFill="1" applyBorder="1" applyAlignment="1" applyProtection="1">
      <alignment horizontal="center" vertical="center" wrapText="1"/>
    </xf>
    <xf numFmtId="0" fontId="9" fillId="0" borderId="6" xfId="0" applyFont="1" applyFill="1" applyBorder="1" applyAlignment="1" applyProtection="1">
      <alignment horizontal="center" vertical="top" wrapText="1"/>
    </xf>
    <xf numFmtId="164" fontId="9" fillId="0" borderId="6" xfId="0" applyNumberFormat="1" applyFont="1" applyFill="1" applyBorder="1" applyAlignment="1" applyProtection="1">
      <alignment horizontal="center" vertical="top" wrapText="1"/>
    </xf>
    <xf numFmtId="0" fontId="0" fillId="0" borderId="0" xfId="0" applyAlignment="1" applyProtection="1">
      <alignment horizontal="center" vertical="center"/>
    </xf>
    <xf numFmtId="164" fontId="6" fillId="0" borderId="6" xfId="0" applyNumberFormat="1" applyFont="1" applyBorder="1" applyAlignment="1" applyProtection="1">
      <alignment horizontal="right" vertical="top" wrapText="1"/>
    </xf>
    <xf numFmtId="0" fontId="10" fillId="0" borderId="6" xfId="0" applyFont="1" applyFill="1" applyBorder="1" applyAlignment="1" applyProtection="1">
      <alignment horizontal="left" vertical="top" wrapText="1"/>
    </xf>
    <xf numFmtId="0" fontId="0" fillId="0" borderId="0" xfId="0" applyFill="1" applyAlignment="1" applyProtection="1">
      <alignment horizontal="left" vertical="center"/>
    </xf>
    <xf numFmtId="0" fontId="4" fillId="4" borderId="1" xfId="0" applyFont="1" applyFill="1" applyBorder="1" applyAlignment="1" applyProtection="1">
      <alignment horizontal="left" vertical="top" wrapText="1"/>
    </xf>
    <xf numFmtId="0" fontId="0" fillId="4" borderId="1" xfId="0" applyFill="1" applyBorder="1" applyAlignment="1" applyProtection="1">
      <alignment horizontal="left" vertical="top" wrapText="1"/>
    </xf>
    <xf numFmtId="0" fontId="4" fillId="4" borderId="2" xfId="0" applyFont="1" applyFill="1" applyBorder="1" applyAlignment="1" applyProtection="1">
      <alignment horizontal="left" vertical="top" wrapText="1"/>
    </xf>
    <xf numFmtId="0" fontId="0" fillId="4" borderId="2" xfId="0" applyFill="1" applyBorder="1" applyAlignment="1" applyProtection="1">
      <alignment horizontal="left" vertical="top" wrapText="1"/>
    </xf>
    <xf numFmtId="0" fontId="4" fillId="4" borderId="0" xfId="0" applyFont="1" applyFill="1" applyAlignment="1" applyProtection="1">
      <alignment horizontal="left" vertical="top" wrapText="1"/>
    </xf>
    <xf numFmtId="0" fontId="0" fillId="4" borderId="0" xfId="0" applyFill="1" applyAlignment="1" applyProtection="1">
      <alignment horizontal="left" vertical="top" wrapText="1"/>
    </xf>
    <xf numFmtId="0" fontId="0" fillId="4" borderId="13" xfId="0" applyFill="1" applyBorder="1" applyAlignment="1" applyProtection="1">
      <alignment horizontal="left" vertical="top" wrapText="1"/>
    </xf>
    <xf numFmtId="4" fontId="4" fillId="4" borderId="13" xfId="0" applyNumberFormat="1" applyFont="1" applyFill="1" applyBorder="1" applyAlignment="1" applyProtection="1">
      <alignment horizontal="right" vertical="top" wrapText="1"/>
    </xf>
    <xf numFmtId="4" fontId="4" fillId="4" borderId="1" xfId="0" applyNumberFormat="1" applyFont="1" applyFill="1" applyBorder="1" applyAlignment="1" applyProtection="1">
      <alignment horizontal="right" vertical="top" wrapText="1"/>
    </xf>
    <xf numFmtId="4" fontId="4" fillId="4" borderId="2" xfId="0" applyNumberFormat="1" applyFont="1" applyFill="1" applyBorder="1" applyAlignment="1" applyProtection="1">
      <alignment horizontal="right" vertical="top" wrapText="1"/>
    </xf>
    <xf numFmtId="0" fontId="4" fillId="6" borderId="6" xfId="0" applyFont="1" applyFill="1" applyBorder="1" applyAlignment="1" applyProtection="1">
      <alignment horizontal="left" vertical="top" wrapText="1"/>
    </xf>
    <xf numFmtId="0" fontId="2" fillId="6" borderId="6" xfId="0" applyFont="1" applyFill="1" applyBorder="1" applyAlignment="1" applyProtection="1">
      <alignment horizontal="left" vertical="top" wrapText="1"/>
    </xf>
    <xf numFmtId="0" fontId="4" fillId="7" borderId="6" xfId="0" applyFont="1" applyFill="1" applyBorder="1" applyAlignment="1" applyProtection="1">
      <alignment horizontal="left" vertical="top" wrapText="1"/>
    </xf>
    <xf numFmtId="0" fontId="0" fillId="7" borderId="6" xfId="0" applyFill="1" applyBorder="1" applyAlignment="1" applyProtection="1">
      <alignment horizontal="left" vertical="top" wrapText="1"/>
    </xf>
    <xf numFmtId="4" fontId="4" fillId="7" borderId="6" xfId="0" applyNumberFormat="1" applyFont="1" applyFill="1" applyBorder="1" applyAlignment="1" applyProtection="1">
      <alignment horizontal="right" vertical="top" wrapText="1"/>
    </xf>
    <xf numFmtId="0" fontId="4" fillId="0" borderId="0" xfId="0" applyFont="1" applyAlignment="1" applyProtection="1">
      <alignment horizontal="left" vertical="top" wrapText="1"/>
    </xf>
    <xf numFmtId="0" fontId="2" fillId="0" borderId="0" xfId="0" applyFont="1" applyAlignment="1" applyProtection="1">
      <alignment horizontal="left" vertical="top" wrapText="1"/>
    </xf>
    <xf numFmtId="164" fontId="2" fillId="0" borderId="0" xfId="0" applyNumberFormat="1" applyFont="1" applyAlignment="1" applyProtection="1">
      <alignment horizontal="right" vertical="top" wrapText="1"/>
    </xf>
    <xf numFmtId="4" fontId="2" fillId="0" borderId="0" xfId="0" applyNumberFormat="1" applyFont="1" applyAlignment="1" applyProtection="1">
      <alignment horizontal="right" vertical="top" wrapText="1"/>
    </xf>
    <xf numFmtId="0" fontId="10" fillId="4" borderId="2" xfId="0" applyFont="1" applyFill="1" applyBorder="1" applyAlignment="1" applyProtection="1">
      <alignment horizontal="left" vertical="top" wrapText="1"/>
    </xf>
    <xf numFmtId="0" fontId="12" fillId="4" borderId="2" xfId="0" applyFont="1" applyFill="1" applyBorder="1" applyAlignment="1" applyProtection="1">
      <alignment horizontal="left" vertical="top" wrapText="1"/>
    </xf>
    <xf numFmtId="164" fontId="5" fillId="0" borderId="6" xfId="0" applyNumberFormat="1" applyFont="1" applyBorder="1" applyAlignment="1" applyProtection="1">
      <alignment horizontal="right" vertical="top" wrapText="1"/>
    </xf>
    <xf numFmtId="4" fontId="4" fillId="4" borderId="0" xfId="0" applyNumberFormat="1" applyFont="1" applyFill="1" applyBorder="1" applyAlignment="1" applyProtection="1">
      <alignment horizontal="right" vertical="top" wrapText="1"/>
    </xf>
    <xf numFmtId="0" fontId="4" fillId="4" borderId="3" xfId="0" applyFont="1" applyFill="1" applyBorder="1" applyAlignment="1" applyProtection="1">
      <alignment horizontal="left" vertical="top" wrapText="1"/>
    </xf>
    <xf numFmtId="0" fontId="0" fillId="4" borderId="3" xfId="0" applyFill="1" applyBorder="1" applyAlignment="1" applyProtection="1">
      <alignment horizontal="left" vertical="top" wrapText="1"/>
    </xf>
    <xf numFmtId="4" fontId="4" fillId="4" borderId="3" xfId="0" applyNumberFormat="1" applyFont="1" applyFill="1" applyBorder="1" applyAlignment="1" applyProtection="1">
      <alignment horizontal="right" vertical="top" wrapText="1"/>
    </xf>
    <xf numFmtId="0" fontId="10" fillId="4" borderId="6" xfId="0" applyFont="1" applyFill="1" applyBorder="1" applyAlignment="1" applyProtection="1">
      <alignment horizontal="left" vertical="top" wrapText="1"/>
    </xf>
    <xf numFmtId="0" fontId="12" fillId="4" borderId="6" xfId="0" applyFont="1" applyFill="1" applyBorder="1" applyAlignment="1" applyProtection="1">
      <alignment horizontal="left" vertical="top" wrapText="1"/>
    </xf>
    <xf numFmtId="4" fontId="10" fillId="4" borderId="6" xfId="0" applyNumberFormat="1" applyFont="1" applyFill="1" applyBorder="1" applyAlignment="1" applyProtection="1">
      <alignment horizontal="right" vertical="top" wrapText="1"/>
    </xf>
    <xf numFmtId="4" fontId="4" fillId="4" borderId="0" xfId="0" applyNumberFormat="1" applyFont="1" applyFill="1" applyAlignment="1" applyProtection="1">
      <alignment horizontal="right" vertical="top" wrapText="1"/>
    </xf>
    <xf numFmtId="4" fontId="4" fillId="4" borderId="12" xfId="0" applyNumberFormat="1" applyFont="1" applyFill="1" applyBorder="1" applyAlignment="1" applyProtection="1">
      <alignment horizontal="right" vertical="top" wrapText="1"/>
    </xf>
    <xf numFmtId="0" fontId="7" fillId="0" borderId="6" xfId="0" applyFont="1" applyBorder="1" applyAlignment="1" applyProtection="1">
      <alignment horizontal="left" vertical="center"/>
    </xf>
    <xf numFmtId="0" fontId="0" fillId="0" borderId="6" xfId="0" applyBorder="1" applyAlignment="1" applyProtection="1">
      <alignment horizontal="left" vertical="center"/>
    </xf>
    <xf numFmtId="0" fontId="8" fillId="0" borderId="6" xfId="0" applyFont="1" applyBorder="1" applyAlignment="1" applyProtection="1">
      <alignment horizontal="left" vertical="center"/>
    </xf>
    <xf numFmtId="4" fontId="8" fillId="0" borderId="6" xfId="0" applyNumberFormat="1" applyFont="1" applyBorder="1" applyAlignment="1" applyProtection="1">
      <alignment horizontal="right" vertical="center"/>
    </xf>
    <xf numFmtId="0" fontId="0" fillId="2" borderId="0" xfId="0" applyFill="1" applyBorder="1" applyAlignment="1" applyProtection="1">
      <alignment horizontal="left" vertical="center"/>
    </xf>
    <xf numFmtId="0" fontId="0" fillId="2" borderId="4" xfId="0" applyFill="1" applyBorder="1" applyAlignment="1" applyProtection="1">
      <alignment horizontal="left" vertical="center"/>
    </xf>
    <xf numFmtId="0" fontId="0" fillId="0" borderId="0" xfId="0" applyBorder="1" applyAlignment="1" applyProtection="1">
      <alignment horizontal="left" vertical="center"/>
    </xf>
    <xf numFmtId="0" fontId="2" fillId="0" borderId="16" xfId="0" applyFont="1" applyBorder="1" applyAlignment="1" applyProtection="1">
      <alignment horizontal="left" vertical="top" wrapText="1"/>
    </xf>
    <xf numFmtId="0" fontId="2" fillId="0" borderId="5" xfId="0" applyFont="1" applyBorder="1" applyAlignment="1" applyProtection="1">
      <alignment horizontal="left" vertical="top" wrapText="1"/>
    </xf>
    <xf numFmtId="0" fontId="2" fillId="0" borderId="17" xfId="0" applyFont="1" applyBorder="1" applyAlignment="1" applyProtection="1">
      <alignment horizontal="left" vertical="top" wrapText="1"/>
    </xf>
    <xf numFmtId="0" fontId="12" fillId="0" borderId="6" xfId="0" applyFont="1" applyBorder="1" applyAlignment="1" applyProtection="1">
      <alignment horizontal="center" vertical="center" wrapText="1"/>
    </xf>
    <xf numFmtId="0" fontId="0" fillId="0" borderId="6" xfId="0" applyBorder="1" applyAlignment="1" applyProtection="1">
      <alignment horizontal="center" vertical="center" wrapText="1"/>
    </xf>
    <xf numFmtId="0" fontId="9" fillId="0" borderId="16" xfId="0" applyFont="1" applyBorder="1" applyAlignment="1" applyProtection="1">
      <alignment horizontal="left" vertical="top" wrapText="1"/>
    </xf>
    <xf numFmtId="0" fontId="9" fillId="0" borderId="5" xfId="0" applyFont="1" applyBorder="1" applyAlignment="1" applyProtection="1">
      <alignment horizontal="left" vertical="top" wrapText="1"/>
    </xf>
    <xf numFmtId="0" fontId="9" fillId="0" borderId="17" xfId="0" applyFont="1" applyBorder="1" applyAlignment="1" applyProtection="1">
      <alignment horizontal="left" vertical="top" wrapText="1"/>
    </xf>
    <xf numFmtId="0" fontId="10" fillId="0" borderId="6" xfId="0" applyFont="1" applyBorder="1" applyAlignment="1" applyProtection="1">
      <alignment horizontal="justify" vertical="top" wrapText="1"/>
    </xf>
    <xf numFmtId="0" fontId="0" fillId="0" borderId="8" xfId="0" applyBorder="1" applyAlignment="1" applyProtection="1">
      <alignment horizontal="center" vertical="center" wrapText="1"/>
    </xf>
    <xf numFmtId="0" fontId="4" fillId="4" borderId="2" xfId="0" applyFont="1" applyFill="1" applyBorder="1" applyAlignment="1" applyProtection="1">
      <alignment horizontal="justify" vertical="top" wrapText="1"/>
    </xf>
    <xf numFmtId="0" fontId="4" fillId="0" borderId="6" xfId="0" applyFont="1" applyBorder="1" applyAlignment="1" applyProtection="1">
      <alignment horizontal="justify" vertical="top" wrapText="1"/>
    </xf>
    <xf numFmtId="0" fontId="9" fillId="0" borderId="16" xfId="0" applyFont="1" applyFill="1" applyBorder="1" applyAlignment="1" applyProtection="1">
      <alignment horizontal="left" vertical="top" wrapText="1"/>
    </xf>
    <xf numFmtId="0" fontId="9" fillId="0" borderId="5" xfId="0" applyFont="1" applyFill="1" applyBorder="1" applyAlignment="1" applyProtection="1">
      <alignment horizontal="left" vertical="top" wrapText="1"/>
    </xf>
    <xf numFmtId="0" fontId="9" fillId="0" borderId="17" xfId="0" applyFont="1" applyFill="1" applyBorder="1" applyAlignment="1" applyProtection="1">
      <alignment horizontal="left" vertical="top" wrapText="1"/>
    </xf>
    <xf numFmtId="0" fontId="4" fillId="4" borderId="6" xfId="0" applyFont="1" applyFill="1" applyBorder="1" applyAlignment="1" applyProtection="1">
      <alignment horizontal="justify" vertical="top" wrapText="1"/>
    </xf>
    <xf numFmtId="0" fontId="4" fillId="4" borderId="13" xfId="0" applyFont="1" applyFill="1" applyBorder="1" applyAlignment="1" applyProtection="1">
      <alignment horizontal="justify" vertical="top" wrapText="1"/>
    </xf>
    <xf numFmtId="0" fontId="10" fillId="0" borderId="6" xfId="0" applyFont="1" applyFill="1" applyBorder="1" applyAlignment="1" applyProtection="1">
      <alignment horizontal="justify" vertical="top" wrapText="1"/>
    </xf>
    <xf numFmtId="0" fontId="2" fillId="0" borderId="16" xfId="0" applyFont="1" applyFill="1" applyBorder="1" applyAlignment="1" applyProtection="1">
      <alignment horizontal="left" vertical="top" wrapText="1"/>
    </xf>
    <xf numFmtId="0" fontId="2" fillId="0" borderId="5" xfId="0" applyFont="1" applyFill="1" applyBorder="1" applyAlignment="1" applyProtection="1">
      <alignment horizontal="left" vertical="top" wrapText="1"/>
    </xf>
    <xf numFmtId="0" fontId="2" fillId="0" borderId="17" xfId="0" applyFont="1" applyFill="1" applyBorder="1" applyAlignment="1" applyProtection="1">
      <alignment horizontal="left" vertical="top" wrapText="1"/>
    </xf>
    <xf numFmtId="0" fontId="2" fillId="0" borderId="16" xfId="0" applyFont="1" applyFill="1" applyBorder="1" applyAlignment="1" applyProtection="1">
      <alignment horizontal="center" vertical="top" wrapText="1"/>
    </xf>
    <xf numFmtId="0" fontId="2" fillId="0" borderId="5" xfId="0" applyFont="1" applyFill="1" applyBorder="1" applyAlignment="1" applyProtection="1">
      <alignment horizontal="center" vertical="top" wrapText="1"/>
    </xf>
    <xf numFmtId="0" fontId="2" fillId="0" borderId="17" xfId="0" applyFont="1" applyFill="1" applyBorder="1" applyAlignment="1" applyProtection="1">
      <alignment horizontal="center" vertical="top" wrapText="1"/>
    </xf>
    <xf numFmtId="0" fontId="2" fillId="0" borderId="16" xfId="0" applyFont="1" applyBorder="1" applyAlignment="1" applyProtection="1">
      <alignment horizontal="center" vertical="top" wrapText="1"/>
    </xf>
    <xf numFmtId="0" fontId="2" fillId="0" borderId="5" xfId="0" applyFont="1" applyBorder="1" applyAlignment="1" applyProtection="1">
      <alignment horizontal="center" vertical="top" wrapText="1"/>
    </xf>
    <xf numFmtId="0" fontId="2" fillId="0" borderId="17" xfId="0" applyFont="1" applyBorder="1" applyAlignment="1" applyProtection="1">
      <alignment horizontal="center" vertical="top" wrapText="1"/>
    </xf>
    <xf numFmtId="0" fontId="0" fillId="0" borderId="9" xfId="0" applyBorder="1" applyAlignment="1" applyProtection="1">
      <alignment horizontal="center" vertical="center" wrapText="1"/>
    </xf>
    <xf numFmtId="0" fontId="0" fillId="0" borderId="0" xfId="0" applyAlignment="1" applyProtection="1">
      <alignment horizontal="center" vertical="center" wrapText="1"/>
    </xf>
    <xf numFmtId="0" fontId="0" fillId="0" borderId="12" xfId="0" applyBorder="1" applyAlignment="1" applyProtection="1">
      <alignment horizontal="center" vertical="center" wrapText="1"/>
    </xf>
    <xf numFmtId="0" fontId="0" fillId="0" borderId="4" xfId="0" applyBorder="1" applyAlignment="1" applyProtection="1">
      <alignment horizontal="center" vertical="center" wrapText="1"/>
    </xf>
    <xf numFmtId="0" fontId="0" fillId="0" borderId="11" xfId="0" applyBorder="1" applyAlignment="1" applyProtection="1">
      <alignment horizontal="center" vertical="center" wrapText="1"/>
    </xf>
    <xf numFmtId="0" fontId="0" fillId="0" borderId="1" xfId="0" applyBorder="1" applyAlignment="1" applyProtection="1">
      <alignment horizontal="center" vertical="center" wrapText="1"/>
    </xf>
    <xf numFmtId="0" fontId="0" fillId="0" borderId="16" xfId="0" applyBorder="1" applyAlignment="1" applyProtection="1">
      <alignment horizontal="center" vertical="center" wrapText="1"/>
    </xf>
    <xf numFmtId="0" fontId="0" fillId="0" borderId="5" xfId="0" applyBorder="1" applyAlignment="1" applyProtection="1">
      <alignment horizontal="center" vertical="center" wrapText="1"/>
    </xf>
    <xf numFmtId="0" fontId="0" fillId="0" borderId="17" xfId="0" applyBorder="1" applyAlignment="1" applyProtection="1">
      <alignment horizontal="center" vertical="center" wrapText="1"/>
    </xf>
    <xf numFmtId="0" fontId="2" fillId="0" borderId="6" xfId="0" applyFont="1" applyBorder="1" applyAlignment="1" applyProtection="1">
      <alignment horizontal="justify" vertical="top" wrapText="1"/>
    </xf>
    <xf numFmtId="0" fontId="4" fillId="0" borderId="6" xfId="0" applyFont="1" applyFill="1" applyBorder="1" applyAlignment="1" applyProtection="1">
      <alignment horizontal="justify" vertical="top" wrapText="1"/>
    </xf>
    <xf numFmtId="0" fontId="0" fillId="0" borderId="6" xfId="0" applyFill="1" applyBorder="1" applyAlignment="1" applyProtection="1">
      <alignment horizontal="center" vertical="center" wrapText="1"/>
    </xf>
    <xf numFmtId="0" fontId="0" fillId="4" borderId="6" xfId="0" applyFill="1" applyBorder="1" applyAlignment="1" applyProtection="1">
      <alignment horizontal="center" vertical="center" wrapText="1"/>
    </xf>
    <xf numFmtId="0" fontId="0" fillId="4" borderId="16" xfId="0" applyFill="1" applyBorder="1" applyAlignment="1" applyProtection="1">
      <alignment horizontal="center" vertical="top" wrapText="1"/>
    </xf>
    <xf numFmtId="0" fontId="0" fillId="4" borderId="5" xfId="0" applyFill="1" applyBorder="1" applyAlignment="1" applyProtection="1">
      <alignment horizontal="center" vertical="top" wrapText="1"/>
    </xf>
    <xf numFmtId="0" fontId="0" fillId="4" borderId="17" xfId="0" applyFill="1" applyBorder="1" applyAlignment="1" applyProtection="1">
      <alignment horizontal="center" vertical="top" wrapText="1"/>
    </xf>
    <xf numFmtId="0" fontId="0" fillId="4" borderId="6" xfId="0" applyFill="1" applyBorder="1" applyAlignment="1" applyProtection="1">
      <alignment horizontal="center" vertical="top" wrapText="1"/>
    </xf>
    <xf numFmtId="0" fontId="1" fillId="2" borderId="18" xfId="0" applyFont="1" applyFill="1" applyBorder="1" applyAlignment="1" applyProtection="1">
      <alignment horizontal="left" vertical="center"/>
    </xf>
    <xf numFmtId="0" fontId="1" fillId="2" borderId="0" xfId="0" applyFont="1" applyFill="1" applyBorder="1" applyAlignment="1" applyProtection="1">
      <alignment horizontal="left" vertical="center"/>
    </xf>
    <xf numFmtId="0" fontId="1" fillId="2" borderId="10" xfId="0" applyFont="1" applyFill="1" applyBorder="1" applyAlignment="1" applyProtection="1">
      <alignment horizontal="left" vertical="center"/>
    </xf>
    <xf numFmtId="0" fontId="1" fillId="2" borderId="4" xfId="0" applyFont="1" applyFill="1" applyBorder="1" applyAlignment="1" applyProtection="1">
      <alignment horizontal="left" vertical="center"/>
    </xf>
    <xf numFmtId="4" fontId="1" fillId="2" borderId="13" xfId="0" applyNumberFormat="1" applyFont="1" applyFill="1" applyBorder="1" applyAlignment="1" applyProtection="1">
      <alignment horizontal="right" vertical="center"/>
    </xf>
    <xf numFmtId="0" fontId="1" fillId="2" borderId="14" xfId="0" applyFont="1" applyFill="1" applyBorder="1" applyAlignment="1" applyProtection="1">
      <alignment horizontal="right" vertical="center"/>
    </xf>
    <xf numFmtId="0" fontId="0" fillId="0" borderId="0" xfId="0" applyBorder="1" applyAlignment="1" applyProtection="1">
      <alignment horizontal="center" vertical="center" wrapText="1"/>
    </xf>
    <xf numFmtId="0" fontId="10" fillId="4" borderId="6" xfId="0" applyFont="1" applyFill="1" applyBorder="1" applyAlignment="1" applyProtection="1">
      <alignment horizontal="justify" vertical="top" wrapText="1"/>
    </xf>
    <xf numFmtId="0" fontId="4" fillId="0" borderId="0" xfId="0" applyFont="1" applyAlignment="1" applyProtection="1">
      <alignment horizontal="justify" vertical="top" wrapText="1"/>
    </xf>
    <xf numFmtId="0" fontId="4" fillId="4" borderId="0" xfId="0" applyFont="1" applyFill="1" applyAlignment="1" applyProtection="1">
      <alignment horizontal="justify" vertical="top" wrapText="1"/>
    </xf>
    <xf numFmtId="0" fontId="0" fillId="0" borderId="15" xfId="0" applyBorder="1" applyAlignment="1" applyProtection="1">
      <alignment horizontal="center" vertical="center" wrapText="1"/>
    </xf>
    <xf numFmtId="0" fontId="0" fillId="0" borderId="3" xfId="0" applyBorder="1" applyAlignment="1" applyProtection="1">
      <alignment horizontal="center" vertical="center" wrapText="1"/>
    </xf>
    <xf numFmtId="0" fontId="4" fillId="4" borderId="0" xfId="0" applyFont="1" applyFill="1" applyBorder="1" applyAlignment="1" applyProtection="1">
      <alignment horizontal="justify" vertical="top" wrapText="1"/>
    </xf>
    <xf numFmtId="0" fontId="0" fillId="0" borderId="2" xfId="0" applyBorder="1" applyAlignment="1" applyProtection="1">
      <alignment horizontal="center" vertical="center" wrapText="1"/>
    </xf>
    <xf numFmtId="0" fontId="0" fillId="4" borderId="15" xfId="0" applyFill="1" applyBorder="1" applyAlignment="1" applyProtection="1">
      <alignment horizontal="center" vertical="center" wrapText="1"/>
    </xf>
    <xf numFmtId="0" fontId="4" fillId="4" borderId="16" xfId="0" applyFont="1" applyFill="1" applyBorder="1" applyAlignment="1" applyProtection="1">
      <alignment horizontal="justify" vertical="top" wrapText="1"/>
    </xf>
    <xf numFmtId="0" fontId="2" fillId="0" borderId="6" xfId="0" applyFont="1" applyBorder="1" applyAlignment="1" applyProtection="1">
      <alignment horizontal="left" vertical="top" wrapText="1"/>
    </xf>
    <xf numFmtId="0" fontId="0" fillId="6" borderId="6" xfId="0" applyFill="1" applyBorder="1" applyAlignment="1" applyProtection="1">
      <alignment horizontal="center" vertical="center" wrapText="1"/>
    </xf>
    <xf numFmtId="0" fontId="0" fillId="6" borderId="8" xfId="0" applyFill="1" applyBorder="1" applyAlignment="1" applyProtection="1">
      <alignment horizontal="center" vertical="center" wrapText="1"/>
    </xf>
    <xf numFmtId="0" fontId="1" fillId="3" borderId="6" xfId="0" applyFont="1" applyFill="1" applyBorder="1" applyAlignment="1" applyProtection="1">
      <alignment horizontal="left" vertical="top" wrapText="1"/>
    </xf>
    <xf numFmtId="0" fontId="4" fillId="5" borderId="6" xfId="0" applyFont="1" applyFill="1" applyBorder="1" applyAlignment="1" applyProtection="1">
      <alignment horizontal="center" vertical="top" wrapText="1"/>
    </xf>
    <xf numFmtId="0" fontId="4" fillId="0" borderId="6" xfId="0" applyFont="1" applyBorder="1" applyAlignment="1" applyProtection="1">
      <alignment horizontal="left" vertical="center" wrapText="1"/>
    </xf>
    <xf numFmtId="0" fontId="14" fillId="3" borderId="7" xfId="0" applyFont="1" applyFill="1" applyBorder="1" applyAlignment="1" applyProtection="1">
      <alignment horizontal="center" vertical="top" wrapText="1"/>
    </xf>
    <xf numFmtId="0" fontId="14" fillId="3" borderId="8" xfId="0" applyFont="1" applyFill="1" applyBorder="1" applyAlignment="1" applyProtection="1">
      <alignment horizontal="center" vertical="top" wrapText="1"/>
    </xf>
    <xf numFmtId="0" fontId="14" fillId="3" borderId="9" xfId="0" applyFont="1" applyFill="1" applyBorder="1" applyAlignment="1" applyProtection="1">
      <alignment horizontal="center" vertical="top" wrapText="1"/>
    </xf>
    <xf numFmtId="0" fontId="14" fillId="3" borderId="10" xfId="0" applyFont="1" applyFill="1" applyBorder="1" applyAlignment="1" applyProtection="1">
      <alignment horizontal="center" vertical="top" wrapText="1"/>
    </xf>
    <xf numFmtId="0" fontId="14" fillId="3" borderId="4" xfId="0" applyFont="1" applyFill="1" applyBorder="1" applyAlignment="1" applyProtection="1">
      <alignment horizontal="center" vertical="top" wrapText="1"/>
    </xf>
    <xf numFmtId="0" fontId="14" fillId="3" borderId="11" xfId="0" applyFont="1" applyFill="1" applyBorder="1" applyAlignment="1" applyProtection="1">
      <alignment horizontal="center" vertical="top" wrapText="1"/>
    </xf>
    <xf numFmtId="0" fontId="2" fillId="0" borderId="6" xfId="0" applyFont="1" applyBorder="1" applyAlignment="1" applyProtection="1">
      <alignment horizontal="center" vertical="top" wrapText="1"/>
    </xf>
    <xf numFmtId="0" fontId="2" fillId="0" borderId="16" xfId="0" applyFont="1" applyBorder="1" applyAlignment="1" applyProtection="1">
      <alignment horizontal="left" vertical="center" wrapText="1"/>
    </xf>
    <xf numFmtId="0" fontId="2" fillId="0" borderId="5" xfId="0" applyFont="1" applyBorder="1" applyAlignment="1" applyProtection="1">
      <alignment horizontal="left" vertical="center" wrapText="1"/>
    </xf>
    <xf numFmtId="0" fontId="2" fillId="0" borderId="17" xfId="0" applyFont="1" applyBorder="1" applyAlignment="1" applyProtection="1">
      <alignment horizontal="left" vertical="center" wrapText="1"/>
    </xf>
    <xf numFmtId="0" fontId="4" fillId="7" borderId="6" xfId="0" applyFont="1" applyFill="1" applyBorder="1" applyAlignment="1" applyProtection="1">
      <alignment horizontal="justify" vertical="top" wrapText="1"/>
    </xf>
    <xf numFmtId="0" fontId="12" fillId="0" borderId="6" xfId="0" applyFont="1" applyFill="1" applyBorder="1" applyAlignment="1" applyProtection="1">
      <alignment horizontal="center" vertical="center" wrapText="1"/>
    </xf>
    <xf numFmtId="0" fontId="0" fillId="0" borderId="5" xfId="0" applyBorder="1" applyAlignment="1" applyProtection="1">
      <alignment horizontal="center" vertical="center"/>
    </xf>
    <xf numFmtId="0" fontId="0" fillId="0" borderId="8" xfId="0" applyBorder="1" applyAlignment="1" applyProtection="1">
      <alignment horizontal="center" vertical="center"/>
    </xf>
    <xf numFmtId="0" fontId="0" fillId="0" borderId="4" xfId="0" applyBorder="1" applyAlignment="1" applyProtection="1">
      <alignment horizontal="center" vertical="center"/>
    </xf>
    <xf numFmtId="0" fontId="0" fillId="0" borderId="6" xfId="0" applyBorder="1" applyAlignment="1" applyProtection="1">
      <alignment horizontal="center" vertical="center"/>
    </xf>
    <xf numFmtId="0" fontId="0" fillId="0" borderId="2" xfId="0" applyBorder="1" applyAlignment="1" applyProtection="1">
      <alignment horizontal="center" vertical="center"/>
    </xf>
    <xf numFmtId="0" fontId="0" fillId="0" borderId="20" xfId="0" applyBorder="1" applyAlignment="1" applyProtection="1">
      <alignment horizontal="center" vertical="center"/>
    </xf>
    <xf numFmtId="0" fontId="0" fillId="0" borderId="11" xfId="0" applyBorder="1" applyAlignment="1" applyProtection="1">
      <alignment horizontal="center" vertical="center"/>
    </xf>
    <xf numFmtId="0" fontId="0" fillId="0" borderId="19" xfId="0" applyBorder="1" applyAlignment="1" applyProtection="1">
      <alignment horizontal="center" vertical="center" wrapText="1"/>
    </xf>
    <xf numFmtId="0" fontId="0" fillId="4" borderId="11" xfId="0" applyFill="1" applyBorder="1" applyAlignment="1" applyProtection="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E34B1-7169-443A-ADF5-3EBDBD3BF784}">
  <dimension ref="A1:O1451"/>
  <sheetViews>
    <sheetView tabSelected="1" view="pageBreakPreview" topLeftCell="A28" zoomScale="60" zoomScaleNormal="130" workbookViewId="0">
      <selection activeCell="O42" sqref="O42"/>
    </sheetView>
  </sheetViews>
  <sheetFormatPr baseColWidth="10" defaultColWidth="16.1796875" defaultRowHeight="14.5" x14ac:dyDescent="0.35"/>
  <cols>
    <col min="1" max="1" width="14.81640625" style="2" customWidth="1"/>
    <col min="2" max="2" width="9.54296875" style="2" customWidth="1"/>
    <col min="3" max="3" width="4.6328125" style="2" customWidth="1"/>
    <col min="4" max="4" width="25.90625" style="2" customWidth="1"/>
    <col min="5" max="5" width="15" style="2" customWidth="1"/>
    <col min="6" max="7" width="8.08984375" style="2" customWidth="1"/>
    <col min="8" max="8" width="8.36328125" style="2" customWidth="1"/>
    <col min="9" max="9" width="7.1796875" style="2" customWidth="1"/>
    <col min="10" max="10" width="9.08984375" style="2" customWidth="1"/>
    <col min="11" max="11" width="11.90625" style="2" customWidth="1"/>
    <col min="12" max="12" width="11.6328125" style="2" customWidth="1"/>
    <col min="13" max="13" width="11.90625" style="2" customWidth="1"/>
    <col min="14" max="16384" width="16.1796875" style="2"/>
  </cols>
  <sheetData>
    <row r="1" spans="1:15" ht="17.75" customHeight="1" x14ac:dyDescent="0.35">
      <c r="A1" s="1" t="s">
        <v>0</v>
      </c>
      <c r="B1" s="200" t="s">
        <v>1</v>
      </c>
      <c r="C1" s="200"/>
      <c r="D1" s="200"/>
      <c r="E1" s="200"/>
      <c r="F1" s="200"/>
      <c r="G1" s="200"/>
      <c r="H1" s="200"/>
      <c r="I1" s="200"/>
      <c r="J1" s="200"/>
      <c r="K1" s="200"/>
      <c r="L1" s="200"/>
      <c r="M1" s="200"/>
    </row>
    <row r="2" spans="1:15" ht="17.75" customHeight="1" x14ac:dyDescent="0.35">
      <c r="A2" s="200" t="s">
        <v>2</v>
      </c>
      <c r="B2" s="200"/>
      <c r="C2" s="200"/>
      <c r="D2" s="3"/>
      <c r="E2" s="203" t="s">
        <v>858</v>
      </c>
      <c r="F2" s="204"/>
      <c r="G2" s="204"/>
      <c r="H2" s="204"/>
      <c r="I2" s="204"/>
      <c r="J2" s="205"/>
      <c r="K2" s="3"/>
      <c r="L2" s="4" t="s">
        <v>3</v>
      </c>
      <c r="M2" s="5">
        <v>0</v>
      </c>
      <c r="O2" s="2" t="s">
        <v>975</v>
      </c>
    </row>
    <row r="3" spans="1:15" ht="16.5" customHeight="1" x14ac:dyDescent="0.35">
      <c r="A3" s="6" t="s">
        <v>4</v>
      </c>
      <c r="B3" s="6" t="s">
        <v>5</v>
      </c>
      <c r="C3" s="6" t="s">
        <v>6</v>
      </c>
      <c r="D3" s="6" t="s">
        <v>7</v>
      </c>
      <c r="E3" s="206"/>
      <c r="F3" s="207"/>
      <c r="G3" s="207"/>
      <c r="H3" s="207"/>
      <c r="I3" s="207"/>
      <c r="J3" s="208"/>
      <c r="K3" s="7" t="s">
        <v>8</v>
      </c>
      <c r="L3" s="7" t="s">
        <v>9</v>
      </c>
      <c r="M3" s="7" t="s">
        <v>10</v>
      </c>
    </row>
    <row r="4" spans="1:15" ht="43.5" customHeight="1" x14ac:dyDescent="0.35">
      <c r="A4" s="8" t="s">
        <v>11</v>
      </c>
      <c r="B4" s="8" t="s">
        <v>12</v>
      </c>
      <c r="C4" s="9"/>
      <c r="D4" s="152" t="s">
        <v>1</v>
      </c>
      <c r="E4" s="152"/>
      <c r="F4" s="152"/>
      <c r="G4" s="152"/>
      <c r="H4" s="152"/>
      <c r="I4" s="152"/>
      <c r="J4" s="152"/>
      <c r="K4" s="9"/>
      <c r="L4" s="10">
        <f>L1446</f>
        <v>0</v>
      </c>
      <c r="M4" s="10">
        <f>ROUND(L4,2)</f>
        <v>0</v>
      </c>
    </row>
    <row r="5" spans="1:15" ht="15.5" customHeight="1" x14ac:dyDescent="0.35">
      <c r="A5" s="11" t="s">
        <v>13</v>
      </c>
      <c r="B5" s="11" t="s">
        <v>12</v>
      </c>
      <c r="C5" s="12"/>
      <c r="D5" s="201" t="s">
        <v>14</v>
      </c>
      <c r="E5" s="201"/>
      <c r="F5" s="201"/>
      <c r="G5" s="201"/>
      <c r="H5" s="201"/>
      <c r="I5" s="201"/>
      <c r="J5" s="201"/>
      <c r="K5" s="12"/>
      <c r="L5" s="13">
        <f>L240</f>
        <v>0</v>
      </c>
      <c r="M5" s="13">
        <f>ROUND(L5,2)</f>
        <v>0</v>
      </c>
    </row>
    <row r="6" spans="1:15" ht="34" customHeight="1" x14ac:dyDescent="0.35">
      <c r="A6" s="14" t="s">
        <v>15</v>
      </c>
      <c r="B6" s="15" t="s">
        <v>16</v>
      </c>
      <c r="C6" s="15" t="s">
        <v>17</v>
      </c>
      <c r="D6" s="202" t="s">
        <v>18</v>
      </c>
      <c r="E6" s="202"/>
      <c r="F6" s="202"/>
      <c r="G6" s="202"/>
      <c r="H6" s="202"/>
      <c r="I6" s="202"/>
      <c r="J6" s="202"/>
      <c r="K6" s="16">
        <f>SUM(K9:K14)</f>
        <v>114.47499999999999</v>
      </c>
      <c r="L6" s="17"/>
      <c r="M6" s="17">
        <f>ROUND(K6*L6,2)</f>
        <v>0</v>
      </c>
    </row>
    <row r="7" spans="1:15" ht="34.5" customHeight="1" x14ac:dyDescent="0.35">
      <c r="A7" s="141"/>
      <c r="B7" s="141"/>
      <c r="C7" s="141"/>
      <c r="D7" s="210" t="s">
        <v>19</v>
      </c>
      <c r="E7" s="211"/>
      <c r="F7" s="211"/>
      <c r="G7" s="211"/>
      <c r="H7" s="211"/>
      <c r="I7" s="211"/>
      <c r="J7" s="212"/>
      <c r="K7" s="18"/>
      <c r="L7" s="18"/>
      <c r="M7" s="18"/>
    </row>
    <row r="8" spans="1:15" ht="15" customHeight="1" x14ac:dyDescent="0.35">
      <c r="A8" s="141"/>
      <c r="B8" s="141"/>
      <c r="C8" s="141"/>
      <c r="D8" s="141"/>
      <c r="E8" s="19"/>
      <c r="F8" s="20" t="s">
        <v>20</v>
      </c>
      <c r="G8" s="20" t="s">
        <v>21</v>
      </c>
      <c r="H8" s="20" t="s">
        <v>22</v>
      </c>
      <c r="I8" s="20" t="s">
        <v>23</v>
      </c>
      <c r="J8" s="20" t="s">
        <v>24</v>
      </c>
      <c r="K8" s="21" t="s">
        <v>25</v>
      </c>
      <c r="L8" s="22"/>
      <c r="M8" s="22"/>
    </row>
    <row r="9" spans="1:15" ht="15" customHeight="1" x14ac:dyDescent="0.35">
      <c r="A9" s="141"/>
      <c r="B9" s="141"/>
      <c r="C9" s="141"/>
      <c r="D9" s="141"/>
      <c r="E9" s="209" t="s">
        <v>26</v>
      </c>
      <c r="F9" s="23">
        <v>1</v>
      </c>
      <c r="G9" s="24">
        <v>4.84</v>
      </c>
      <c r="H9" s="24"/>
      <c r="I9" s="24">
        <v>2.5</v>
      </c>
      <c r="J9" s="25">
        <f t="shared" ref="J9:J14" si="0">ROUND(F9*G9*I9,3)</f>
        <v>12.1</v>
      </c>
      <c r="K9" s="22"/>
      <c r="L9" s="22"/>
      <c r="M9" s="22"/>
    </row>
    <row r="10" spans="1:15" ht="15" customHeight="1" x14ac:dyDescent="0.35">
      <c r="A10" s="141"/>
      <c r="B10" s="141"/>
      <c r="C10" s="141"/>
      <c r="D10" s="141"/>
      <c r="E10" s="209"/>
      <c r="F10" s="23">
        <v>1</v>
      </c>
      <c r="G10" s="24">
        <v>1.8</v>
      </c>
      <c r="H10" s="24"/>
      <c r="I10" s="24">
        <v>2.5</v>
      </c>
      <c r="J10" s="25">
        <f>ROUND(F10*G10*I10,3)</f>
        <v>4.5</v>
      </c>
      <c r="K10" s="22"/>
      <c r="L10" s="22"/>
      <c r="M10" s="22"/>
    </row>
    <row r="11" spans="1:15" ht="23.5" customHeight="1" x14ac:dyDescent="0.35">
      <c r="A11" s="141"/>
      <c r="B11" s="141"/>
      <c r="C11" s="141"/>
      <c r="D11" s="141"/>
      <c r="E11" s="209" t="s">
        <v>27</v>
      </c>
      <c r="F11" s="23">
        <v>1</v>
      </c>
      <c r="G11" s="24">
        <v>7.5</v>
      </c>
      <c r="H11" s="24"/>
      <c r="I11" s="24">
        <v>2.9</v>
      </c>
      <c r="J11" s="25">
        <f t="shared" si="0"/>
        <v>21.75</v>
      </c>
      <c r="K11" s="22"/>
      <c r="L11" s="22"/>
      <c r="M11" s="22"/>
    </row>
    <row r="12" spans="1:15" ht="15" customHeight="1" x14ac:dyDescent="0.35">
      <c r="A12" s="141"/>
      <c r="B12" s="141"/>
      <c r="C12" s="141"/>
      <c r="D12" s="141"/>
      <c r="E12" s="209"/>
      <c r="F12" s="23">
        <v>1</v>
      </c>
      <c r="G12" s="24">
        <v>14.4</v>
      </c>
      <c r="H12" s="24"/>
      <c r="I12" s="24">
        <v>2.9</v>
      </c>
      <c r="J12" s="25">
        <f t="shared" si="0"/>
        <v>41.76</v>
      </c>
      <c r="K12" s="22"/>
      <c r="L12" s="22"/>
      <c r="M12" s="22"/>
    </row>
    <row r="13" spans="1:15" ht="15" customHeight="1" x14ac:dyDescent="0.35">
      <c r="A13" s="141"/>
      <c r="B13" s="141"/>
      <c r="C13" s="141"/>
      <c r="D13" s="141"/>
      <c r="E13" s="209"/>
      <c r="F13" s="23">
        <v>1</v>
      </c>
      <c r="G13" s="24">
        <v>4.8499999999999996</v>
      </c>
      <c r="H13" s="24"/>
      <c r="I13" s="24">
        <v>2.9</v>
      </c>
      <c r="J13" s="25">
        <f t="shared" si="0"/>
        <v>14.065</v>
      </c>
      <c r="K13" s="22"/>
      <c r="L13" s="22"/>
      <c r="M13" s="22"/>
    </row>
    <row r="14" spans="1:15" ht="15" customHeight="1" x14ac:dyDescent="0.35">
      <c r="A14" s="141"/>
      <c r="B14" s="141"/>
      <c r="C14" s="141"/>
      <c r="D14" s="141"/>
      <c r="E14" s="209"/>
      <c r="F14" s="23">
        <v>2</v>
      </c>
      <c r="G14" s="24">
        <v>3.5</v>
      </c>
      <c r="H14" s="24"/>
      <c r="I14" s="24">
        <v>2.9</v>
      </c>
      <c r="J14" s="25">
        <f t="shared" si="0"/>
        <v>20.3</v>
      </c>
      <c r="K14" s="26">
        <f>SUM(J9:J14)</f>
        <v>114.47499999999999</v>
      </c>
      <c r="L14" s="22"/>
      <c r="M14" s="22"/>
    </row>
    <row r="15" spans="1:15" ht="29.5" customHeight="1" x14ac:dyDescent="0.35">
      <c r="A15" s="27" t="s">
        <v>28</v>
      </c>
      <c r="B15" s="28" t="s">
        <v>16</v>
      </c>
      <c r="C15" s="28" t="s">
        <v>17</v>
      </c>
      <c r="D15" s="148" t="s">
        <v>29</v>
      </c>
      <c r="E15" s="148"/>
      <c r="F15" s="148"/>
      <c r="G15" s="148"/>
      <c r="H15" s="148"/>
      <c r="I15" s="148"/>
      <c r="J15" s="148"/>
      <c r="K15" s="16">
        <f>SUM(K18:K35)</f>
        <v>233.77100000000002</v>
      </c>
      <c r="L15" s="29"/>
      <c r="M15" s="29">
        <f>ROUND(K15*L15,2)</f>
        <v>0</v>
      </c>
    </row>
    <row r="16" spans="1:15" ht="31.5" customHeight="1" x14ac:dyDescent="0.35">
      <c r="A16" s="146"/>
      <c r="B16" s="146"/>
      <c r="C16" s="146"/>
      <c r="D16" s="137" t="s">
        <v>30</v>
      </c>
      <c r="E16" s="138"/>
      <c r="F16" s="138"/>
      <c r="G16" s="138"/>
      <c r="H16" s="138"/>
      <c r="I16" s="138"/>
      <c r="J16" s="139"/>
      <c r="K16" s="30"/>
      <c r="L16" s="30"/>
      <c r="M16" s="30"/>
    </row>
    <row r="17" spans="1:13" ht="15" customHeight="1" x14ac:dyDescent="0.35">
      <c r="A17" s="165"/>
      <c r="B17" s="165"/>
      <c r="C17" s="165"/>
      <c r="D17" s="141"/>
      <c r="E17" s="31"/>
      <c r="F17" s="20" t="s">
        <v>20</v>
      </c>
      <c r="G17" s="20" t="s">
        <v>21</v>
      </c>
      <c r="H17" s="20" t="s">
        <v>22</v>
      </c>
      <c r="I17" s="20" t="s">
        <v>23</v>
      </c>
      <c r="J17" s="20" t="s">
        <v>24</v>
      </c>
      <c r="K17" s="21" t="s">
        <v>25</v>
      </c>
      <c r="L17" s="22"/>
      <c r="M17" s="22"/>
    </row>
    <row r="18" spans="1:13" ht="15" customHeight="1" x14ac:dyDescent="0.35">
      <c r="A18" s="165"/>
      <c r="B18" s="165"/>
      <c r="C18" s="165"/>
      <c r="D18" s="141"/>
      <c r="E18" s="28" t="s">
        <v>26</v>
      </c>
      <c r="F18" s="32">
        <v>1</v>
      </c>
      <c r="G18" s="16">
        <v>5.34</v>
      </c>
      <c r="H18" s="16"/>
      <c r="I18" s="16">
        <v>2.2000000000000002</v>
      </c>
      <c r="J18" s="33">
        <f t="shared" ref="J18:J35" si="1">ROUND(F18*G18*I18,3)</f>
        <v>11.747999999999999</v>
      </c>
      <c r="K18" s="22"/>
      <c r="L18" s="22"/>
      <c r="M18" s="22"/>
    </row>
    <row r="19" spans="1:13" ht="15" customHeight="1" x14ac:dyDescent="0.35">
      <c r="A19" s="165"/>
      <c r="B19" s="165"/>
      <c r="C19" s="165"/>
      <c r="D19" s="141"/>
      <c r="E19" s="28"/>
      <c r="F19" s="32">
        <v>3</v>
      </c>
      <c r="G19" s="16">
        <v>1.94</v>
      </c>
      <c r="H19" s="16"/>
      <c r="I19" s="16">
        <v>2.2000000000000002</v>
      </c>
      <c r="J19" s="33">
        <f t="shared" si="1"/>
        <v>12.804</v>
      </c>
      <c r="K19" s="22"/>
      <c r="L19" s="22"/>
      <c r="M19" s="22"/>
    </row>
    <row r="20" spans="1:13" ht="15" customHeight="1" x14ac:dyDescent="0.35">
      <c r="A20" s="165"/>
      <c r="B20" s="165"/>
      <c r="C20" s="165"/>
      <c r="D20" s="141"/>
      <c r="E20" s="28"/>
      <c r="F20" s="32">
        <v>2</v>
      </c>
      <c r="G20" s="16">
        <v>1.51</v>
      </c>
      <c r="H20" s="16"/>
      <c r="I20" s="16">
        <v>2.2000000000000002</v>
      </c>
      <c r="J20" s="33">
        <f t="shared" si="1"/>
        <v>6.6440000000000001</v>
      </c>
      <c r="K20" s="22"/>
      <c r="L20" s="22"/>
      <c r="M20" s="22"/>
    </row>
    <row r="21" spans="1:13" ht="15" customHeight="1" x14ac:dyDescent="0.35">
      <c r="A21" s="165"/>
      <c r="B21" s="165"/>
      <c r="C21" s="165"/>
      <c r="D21" s="141"/>
      <c r="E21" s="28"/>
      <c r="F21" s="32">
        <v>4</v>
      </c>
      <c r="G21" s="16">
        <v>0.65</v>
      </c>
      <c r="H21" s="16"/>
      <c r="I21" s="16">
        <v>2.2000000000000002</v>
      </c>
      <c r="J21" s="33">
        <f t="shared" si="1"/>
        <v>5.72</v>
      </c>
      <c r="K21" s="22"/>
      <c r="L21" s="22"/>
      <c r="M21" s="22"/>
    </row>
    <row r="22" spans="1:13" ht="15" customHeight="1" x14ac:dyDescent="0.35">
      <c r="A22" s="165"/>
      <c r="B22" s="165"/>
      <c r="C22" s="165"/>
      <c r="D22" s="141"/>
      <c r="E22" s="28"/>
      <c r="F22" s="32">
        <v>2</v>
      </c>
      <c r="G22" s="16">
        <v>2.88</v>
      </c>
      <c r="H22" s="16"/>
      <c r="I22" s="16">
        <v>2.2000000000000002</v>
      </c>
      <c r="J22" s="33">
        <f t="shared" si="1"/>
        <v>12.672000000000001</v>
      </c>
      <c r="K22" s="22"/>
      <c r="L22" s="22"/>
      <c r="M22" s="22"/>
    </row>
    <row r="23" spans="1:13" ht="15" customHeight="1" x14ac:dyDescent="0.35">
      <c r="A23" s="165"/>
      <c r="B23" s="165"/>
      <c r="C23" s="165"/>
      <c r="D23" s="141"/>
      <c r="E23" s="28"/>
      <c r="F23" s="32">
        <v>3</v>
      </c>
      <c r="G23" s="16">
        <v>0.6</v>
      </c>
      <c r="H23" s="16"/>
      <c r="I23" s="16">
        <v>2.2000000000000002</v>
      </c>
      <c r="J23" s="33">
        <f t="shared" si="1"/>
        <v>3.96</v>
      </c>
      <c r="K23" s="22"/>
      <c r="L23" s="22"/>
      <c r="M23" s="22"/>
    </row>
    <row r="24" spans="1:13" ht="21.15" customHeight="1" x14ac:dyDescent="0.35">
      <c r="A24" s="165"/>
      <c r="B24" s="165"/>
      <c r="C24" s="165"/>
      <c r="D24" s="141"/>
      <c r="E24" s="28" t="s">
        <v>31</v>
      </c>
      <c r="F24" s="32">
        <v>1</v>
      </c>
      <c r="G24" s="16">
        <v>5.97</v>
      </c>
      <c r="H24" s="16"/>
      <c r="I24" s="16">
        <v>2.9</v>
      </c>
      <c r="J24" s="33">
        <f t="shared" si="1"/>
        <v>17.312999999999999</v>
      </c>
      <c r="K24" s="22"/>
      <c r="L24" s="22"/>
      <c r="M24" s="22"/>
    </row>
    <row r="25" spans="1:13" ht="15" customHeight="1" x14ac:dyDescent="0.35">
      <c r="A25" s="165"/>
      <c r="B25" s="165"/>
      <c r="C25" s="165"/>
      <c r="D25" s="141"/>
      <c r="E25" s="28"/>
      <c r="F25" s="32">
        <v>2</v>
      </c>
      <c r="G25" s="16">
        <v>2.64</v>
      </c>
      <c r="H25" s="16"/>
      <c r="I25" s="16">
        <v>2.9</v>
      </c>
      <c r="J25" s="33">
        <f t="shared" si="1"/>
        <v>15.311999999999999</v>
      </c>
      <c r="K25" s="22"/>
      <c r="L25" s="22"/>
      <c r="M25" s="22"/>
    </row>
    <row r="26" spans="1:13" ht="15" customHeight="1" x14ac:dyDescent="0.35">
      <c r="A26" s="165"/>
      <c r="B26" s="165"/>
      <c r="C26" s="165"/>
      <c r="D26" s="141"/>
      <c r="E26" s="28"/>
      <c r="F26" s="32">
        <v>5</v>
      </c>
      <c r="G26" s="16">
        <v>1.95</v>
      </c>
      <c r="H26" s="16"/>
      <c r="I26" s="16">
        <v>2.2000000000000002</v>
      </c>
      <c r="J26" s="33">
        <f t="shared" si="1"/>
        <v>21.45</v>
      </c>
      <c r="K26" s="22"/>
      <c r="L26" s="22"/>
      <c r="M26" s="22"/>
    </row>
    <row r="27" spans="1:13" ht="15" customHeight="1" x14ac:dyDescent="0.35">
      <c r="A27" s="165"/>
      <c r="B27" s="165"/>
      <c r="C27" s="165"/>
      <c r="D27" s="141"/>
      <c r="E27" s="28"/>
      <c r="F27" s="32">
        <v>3</v>
      </c>
      <c r="G27" s="16">
        <v>1.5</v>
      </c>
      <c r="H27" s="16"/>
      <c r="I27" s="16">
        <v>2.2000000000000002</v>
      </c>
      <c r="J27" s="33">
        <f t="shared" si="1"/>
        <v>9.9</v>
      </c>
      <c r="K27" s="22"/>
      <c r="L27" s="22"/>
      <c r="M27" s="22"/>
    </row>
    <row r="28" spans="1:13" ht="15" customHeight="1" x14ac:dyDescent="0.35">
      <c r="A28" s="165"/>
      <c r="B28" s="165"/>
      <c r="C28" s="165"/>
      <c r="D28" s="141"/>
      <c r="E28" s="28"/>
      <c r="F28" s="32">
        <v>2</v>
      </c>
      <c r="G28" s="16">
        <v>5.05</v>
      </c>
      <c r="H28" s="16"/>
      <c r="I28" s="16">
        <v>2.2000000000000002</v>
      </c>
      <c r="J28" s="33">
        <f t="shared" si="1"/>
        <v>22.22</v>
      </c>
      <c r="K28" s="22"/>
      <c r="L28" s="22"/>
      <c r="M28" s="22"/>
    </row>
    <row r="29" spans="1:13" ht="15" customHeight="1" x14ac:dyDescent="0.35">
      <c r="A29" s="165"/>
      <c r="B29" s="165"/>
      <c r="C29" s="165"/>
      <c r="D29" s="141"/>
      <c r="E29" s="28"/>
      <c r="F29" s="32">
        <v>8</v>
      </c>
      <c r="G29" s="16">
        <v>0.6</v>
      </c>
      <c r="H29" s="16"/>
      <c r="I29" s="16">
        <v>2.2000000000000002</v>
      </c>
      <c r="J29" s="33">
        <f t="shared" si="1"/>
        <v>10.56</v>
      </c>
      <c r="K29" s="22"/>
      <c r="L29" s="22"/>
      <c r="M29" s="22"/>
    </row>
    <row r="30" spans="1:13" ht="21.15" customHeight="1" x14ac:dyDescent="0.35">
      <c r="A30" s="165"/>
      <c r="B30" s="165"/>
      <c r="C30" s="165"/>
      <c r="D30" s="141"/>
      <c r="E30" s="28" t="s">
        <v>32</v>
      </c>
      <c r="F30" s="32">
        <v>2</v>
      </c>
      <c r="G30" s="16">
        <v>2.5</v>
      </c>
      <c r="H30" s="16"/>
      <c r="I30" s="16">
        <v>2.2000000000000002</v>
      </c>
      <c r="J30" s="33">
        <f t="shared" si="1"/>
        <v>11</v>
      </c>
      <c r="K30" s="22"/>
      <c r="L30" s="22"/>
      <c r="M30" s="22"/>
    </row>
    <row r="31" spans="1:13" ht="15" customHeight="1" x14ac:dyDescent="0.35">
      <c r="A31" s="165"/>
      <c r="B31" s="165"/>
      <c r="C31" s="165"/>
      <c r="D31" s="141"/>
      <c r="E31" s="28"/>
      <c r="F31" s="32">
        <v>6</v>
      </c>
      <c r="G31" s="16">
        <v>1.9</v>
      </c>
      <c r="H31" s="16"/>
      <c r="I31" s="16">
        <v>2.2000000000000002</v>
      </c>
      <c r="J31" s="33">
        <f t="shared" si="1"/>
        <v>25.08</v>
      </c>
      <c r="K31" s="22"/>
      <c r="L31" s="22"/>
      <c r="M31" s="22"/>
    </row>
    <row r="32" spans="1:13" ht="15" customHeight="1" x14ac:dyDescent="0.35">
      <c r="A32" s="165"/>
      <c r="B32" s="165"/>
      <c r="C32" s="165"/>
      <c r="D32" s="141"/>
      <c r="E32" s="28"/>
      <c r="F32" s="32">
        <v>3</v>
      </c>
      <c r="G32" s="16">
        <v>1.5</v>
      </c>
      <c r="H32" s="16"/>
      <c r="I32" s="16">
        <v>2.2000000000000002</v>
      </c>
      <c r="J32" s="33">
        <f t="shared" si="1"/>
        <v>9.9</v>
      </c>
      <c r="K32" s="22"/>
      <c r="L32" s="22"/>
      <c r="M32" s="22"/>
    </row>
    <row r="33" spans="1:13" ht="15" customHeight="1" x14ac:dyDescent="0.35">
      <c r="A33" s="165"/>
      <c r="B33" s="165"/>
      <c r="C33" s="165"/>
      <c r="D33" s="141"/>
      <c r="E33" s="28"/>
      <c r="F33" s="32">
        <v>4</v>
      </c>
      <c r="G33" s="16">
        <v>2.06</v>
      </c>
      <c r="H33" s="16"/>
      <c r="I33" s="16">
        <v>2.2000000000000002</v>
      </c>
      <c r="J33" s="33">
        <f t="shared" si="1"/>
        <v>18.128</v>
      </c>
      <c r="K33" s="22"/>
      <c r="L33" s="22"/>
      <c r="M33" s="22"/>
    </row>
    <row r="34" spans="1:13" ht="15" customHeight="1" x14ac:dyDescent="0.35">
      <c r="A34" s="165"/>
      <c r="B34" s="165"/>
      <c r="C34" s="165"/>
      <c r="D34" s="141"/>
      <c r="E34" s="28"/>
      <c r="F34" s="32">
        <v>1</v>
      </c>
      <c r="G34" s="16">
        <v>4</v>
      </c>
      <c r="H34" s="16"/>
      <c r="I34" s="16">
        <v>2.2000000000000002</v>
      </c>
      <c r="J34" s="33">
        <f t="shared" si="1"/>
        <v>8.8000000000000007</v>
      </c>
      <c r="K34" s="22"/>
      <c r="L34" s="22"/>
      <c r="M34" s="22"/>
    </row>
    <row r="35" spans="1:13" ht="15" customHeight="1" x14ac:dyDescent="0.35">
      <c r="A35" s="165"/>
      <c r="B35" s="165"/>
      <c r="C35" s="165"/>
      <c r="D35" s="141"/>
      <c r="E35" s="28"/>
      <c r="F35" s="32">
        <v>8</v>
      </c>
      <c r="G35" s="16">
        <v>0.6</v>
      </c>
      <c r="H35" s="16"/>
      <c r="I35" s="16">
        <v>2.2000000000000002</v>
      </c>
      <c r="J35" s="33">
        <f t="shared" si="1"/>
        <v>10.56</v>
      </c>
      <c r="K35" s="34">
        <f>SUM(J18:J35)</f>
        <v>233.77100000000002</v>
      </c>
      <c r="L35" s="22"/>
      <c r="M35" s="22"/>
    </row>
    <row r="36" spans="1:13" ht="35.5" customHeight="1" x14ac:dyDescent="0.35">
      <c r="A36" s="27" t="s">
        <v>33</v>
      </c>
      <c r="B36" s="28" t="s">
        <v>16</v>
      </c>
      <c r="C36" s="28" t="s">
        <v>17</v>
      </c>
      <c r="D36" s="148" t="s">
        <v>34</v>
      </c>
      <c r="E36" s="148"/>
      <c r="F36" s="148"/>
      <c r="G36" s="148"/>
      <c r="H36" s="148"/>
      <c r="I36" s="148"/>
      <c r="J36" s="148"/>
      <c r="K36" s="16">
        <f>SUM(K39:K40)</f>
        <v>5.74</v>
      </c>
      <c r="L36" s="35"/>
      <c r="M36" s="35">
        <f>ROUND(K36*L36,2)</f>
        <v>0</v>
      </c>
    </row>
    <row r="37" spans="1:13" ht="49" customHeight="1" x14ac:dyDescent="0.35">
      <c r="A37" s="141"/>
      <c r="B37" s="141"/>
      <c r="C37" s="141"/>
      <c r="D37" s="210" t="s">
        <v>35</v>
      </c>
      <c r="E37" s="211"/>
      <c r="F37" s="211"/>
      <c r="G37" s="211"/>
      <c r="H37" s="211"/>
      <c r="I37" s="211"/>
      <c r="J37" s="212"/>
      <c r="K37" s="18"/>
      <c r="L37" s="18"/>
      <c r="M37" s="18"/>
    </row>
    <row r="38" spans="1:13" ht="15" customHeight="1" x14ac:dyDescent="0.35">
      <c r="A38" s="141"/>
      <c r="B38" s="141"/>
      <c r="C38" s="141"/>
      <c r="D38" s="141"/>
      <c r="E38" s="19"/>
      <c r="F38" s="36" t="s">
        <v>20</v>
      </c>
      <c r="G38" s="36" t="s">
        <v>21</v>
      </c>
      <c r="H38" s="36" t="s">
        <v>22</v>
      </c>
      <c r="I38" s="36" t="s">
        <v>23</v>
      </c>
      <c r="J38" s="36" t="s">
        <v>24</v>
      </c>
      <c r="K38" s="37" t="s">
        <v>25</v>
      </c>
      <c r="L38" s="22"/>
      <c r="M38" s="22"/>
    </row>
    <row r="39" spans="1:13" ht="15" customHeight="1" x14ac:dyDescent="0.35">
      <c r="A39" s="141"/>
      <c r="B39" s="141"/>
      <c r="C39" s="141"/>
      <c r="D39" s="141"/>
      <c r="E39" s="28" t="s">
        <v>36</v>
      </c>
      <c r="F39" s="20">
        <v>1</v>
      </c>
      <c r="G39" s="33">
        <v>2.1</v>
      </c>
      <c r="H39" s="33"/>
      <c r="I39" s="33">
        <v>2.5</v>
      </c>
      <c r="J39" s="33">
        <f>ROUND(F39*G39*I39,3)</f>
        <v>5.25</v>
      </c>
      <c r="K39" s="22"/>
      <c r="L39" s="22"/>
      <c r="M39" s="22"/>
    </row>
    <row r="40" spans="1:13" ht="15" customHeight="1" x14ac:dyDescent="0.35">
      <c r="A40" s="141"/>
      <c r="B40" s="141"/>
      <c r="C40" s="141"/>
      <c r="D40" s="141"/>
      <c r="E40" s="28" t="s">
        <v>37</v>
      </c>
      <c r="F40" s="20">
        <v>4</v>
      </c>
      <c r="G40" s="33">
        <v>0.35</v>
      </c>
      <c r="H40" s="33"/>
      <c r="I40" s="33">
        <v>0.35</v>
      </c>
      <c r="J40" s="33">
        <f>ROUND(F40*G40*I40,3)</f>
        <v>0.49</v>
      </c>
      <c r="K40" s="34">
        <f>SUM(J39:J40)</f>
        <v>5.74</v>
      </c>
      <c r="L40" s="22"/>
      <c r="M40" s="22"/>
    </row>
    <row r="41" spans="1:13" ht="32" customHeight="1" x14ac:dyDescent="0.35">
      <c r="A41" s="27" t="s">
        <v>38</v>
      </c>
      <c r="B41" s="28" t="s">
        <v>16</v>
      </c>
      <c r="C41" s="28" t="s">
        <v>17</v>
      </c>
      <c r="D41" s="148" t="s">
        <v>39</v>
      </c>
      <c r="E41" s="148"/>
      <c r="F41" s="148"/>
      <c r="G41" s="148"/>
      <c r="H41" s="148"/>
      <c r="I41" s="148"/>
      <c r="J41" s="148"/>
      <c r="K41" s="16">
        <f>SUM(K44:K82)</f>
        <v>772.8349999999997</v>
      </c>
      <c r="L41" s="38"/>
      <c r="M41" s="38">
        <f>ROUND(K41*L41,2)</f>
        <v>0</v>
      </c>
    </row>
    <row r="42" spans="1:13" ht="30.5" customHeight="1" x14ac:dyDescent="0.35">
      <c r="A42" s="141"/>
      <c r="B42" s="141"/>
      <c r="C42" s="141"/>
      <c r="D42" s="137" t="s">
        <v>40</v>
      </c>
      <c r="E42" s="138"/>
      <c r="F42" s="138"/>
      <c r="G42" s="138"/>
      <c r="H42" s="138"/>
      <c r="I42" s="138"/>
      <c r="J42" s="139"/>
      <c r="K42" s="30"/>
      <c r="L42" s="30"/>
      <c r="M42" s="30"/>
    </row>
    <row r="43" spans="1:13" ht="15" customHeight="1" x14ac:dyDescent="0.35">
      <c r="A43" s="146"/>
      <c r="B43" s="146"/>
      <c r="C43" s="146"/>
      <c r="D43" s="164"/>
      <c r="E43" s="19"/>
      <c r="F43" s="36" t="s">
        <v>20</v>
      </c>
      <c r="G43" s="36" t="s">
        <v>21</v>
      </c>
      <c r="H43" s="36" t="s">
        <v>22</v>
      </c>
      <c r="I43" s="36" t="s">
        <v>23</v>
      </c>
      <c r="J43" s="36" t="s">
        <v>24</v>
      </c>
      <c r="K43" s="36" t="s">
        <v>25</v>
      </c>
      <c r="L43" s="39"/>
      <c r="M43" s="39"/>
    </row>
    <row r="44" spans="1:13" ht="15" customHeight="1" x14ac:dyDescent="0.35">
      <c r="A44" s="165"/>
      <c r="B44" s="165"/>
      <c r="C44" s="165"/>
      <c r="D44" s="166"/>
      <c r="E44" s="28" t="s">
        <v>41</v>
      </c>
      <c r="F44" s="40">
        <v>1</v>
      </c>
      <c r="G44" s="25">
        <v>37.380000000000003</v>
      </c>
      <c r="H44" s="25"/>
      <c r="I44" s="25">
        <v>2.4</v>
      </c>
      <c r="J44" s="25">
        <f t="shared" ref="J44:J82" si="2">ROUND(F44*G44*I44,3)</f>
        <v>89.712000000000003</v>
      </c>
      <c r="K44" s="39"/>
      <c r="L44" s="39"/>
      <c r="M44" s="39"/>
    </row>
    <row r="45" spans="1:13" ht="15" customHeight="1" x14ac:dyDescent="0.35">
      <c r="A45" s="165"/>
      <c r="B45" s="165"/>
      <c r="C45" s="165"/>
      <c r="D45" s="166"/>
      <c r="E45" s="28"/>
      <c r="F45" s="40">
        <v>1</v>
      </c>
      <c r="G45" s="25">
        <v>6.7</v>
      </c>
      <c r="H45" s="25"/>
      <c r="I45" s="25">
        <v>2.2000000000000002</v>
      </c>
      <c r="J45" s="25">
        <f t="shared" si="2"/>
        <v>14.74</v>
      </c>
      <c r="K45" s="39"/>
      <c r="L45" s="39"/>
      <c r="M45" s="39"/>
    </row>
    <row r="46" spans="1:13" ht="15" customHeight="1" x14ac:dyDescent="0.35">
      <c r="A46" s="165"/>
      <c r="B46" s="165"/>
      <c r="C46" s="165"/>
      <c r="D46" s="166"/>
      <c r="E46" s="28"/>
      <c r="F46" s="40">
        <v>3</v>
      </c>
      <c r="G46" s="25">
        <v>6.3</v>
      </c>
      <c r="H46" s="25"/>
      <c r="I46" s="25">
        <v>2.2000000000000002</v>
      </c>
      <c r="J46" s="25">
        <f t="shared" si="2"/>
        <v>41.58</v>
      </c>
      <c r="K46" s="39"/>
      <c r="L46" s="39"/>
      <c r="M46" s="39"/>
    </row>
    <row r="47" spans="1:13" ht="15" customHeight="1" x14ac:dyDescent="0.35">
      <c r="A47" s="165"/>
      <c r="B47" s="165"/>
      <c r="C47" s="165"/>
      <c r="D47" s="166"/>
      <c r="E47" s="28"/>
      <c r="F47" s="40">
        <v>1</v>
      </c>
      <c r="G47" s="25">
        <v>6</v>
      </c>
      <c r="H47" s="25"/>
      <c r="I47" s="25">
        <v>2.2000000000000002</v>
      </c>
      <c r="J47" s="25">
        <f t="shared" si="2"/>
        <v>13.2</v>
      </c>
      <c r="K47" s="39"/>
      <c r="L47" s="39"/>
      <c r="M47" s="39"/>
    </row>
    <row r="48" spans="1:13" ht="15" customHeight="1" x14ac:dyDescent="0.35">
      <c r="A48" s="165"/>
      <c r="B48" s="165"/>
      <c r="C48" s="165"/>
      <c r="D48" s="166"/>
      <c r="E48" s="28"/>
      <c r="F48" s="40">
        <v>2</v>
      </c>
      <c r="G48" s="25">
        <v>4.53</v>
      </c>
      <c r="H48" s="25"/>
      <c r="I48" s="25">
        <v>2.2000000000000002</v>
      </c>
      <c r="J48" s="25">
        <f t="shared" si="2"/>
        <v>19.931999999999999</v>
      </c>
      <c r="K48" s="39"/>
      <c r="L48" s="39"/>
      <c r="M48" s="39"/>
    </row>
    <row r="49" spans="1:13" ht="15" customHeight="1" x14ac:dyDescent="0.35">
      <c r="A49" s="165"/>
      <c r="B49" s="165"/>
      <c r="C49" s="165"/>
      <c r="D49" s="166"/>
      <c r="E49" s="28"/>
      <c r="F49" s="40">
        <v>2</v>
      </c>
      <c r="G49" s="25">
        <v>1.3</v>
      </c>
      <c r="H49" s="25"/>
      <c r="I49" s="25">
        <v>0.9</v>
      </c>
      <c r="J49" s="25">
        <f t="shared" si="2"/>
        <v>2.34</v>
      </c>
      <c r="K49" s="39"/>
      <c r="L49" s="39"/>
      <c r="M49" s="39"/>
    </row>
    <row r="50" spans="1:13" ht="15" customHeight="1" x14ac:dyDescent="0.35">
      <c r="A50" s="165"/>
      <c r="B50" s="165"/>
      <c r="C50" s="165"/>
      <c r="D50" s="166"/>
      <c r="E50" s="28"/>
      <c r="F50" s="40">
        <v>1</v>
      </c>
      <c r="G50" s="25">
        <v>0.7</v>
      </c>
      <c r="H50" s="25"/>
      <c r="I50" s="25">
        <v>0.9</v>
      </c>
      <c r="J50" s="25">
        <f t="shared" si="2"/>
        <v>0.63</v>
      </c>
      <c r="K50" s="39"/>
      <c r="L50" s="39"/>
      <c r="M50" s="39"/>
    </row>
    <row r="51" spans="1:13" ht="15" customHeight="1" x14ac:dyDescent="0.35">
      <c r="A51" s="165"/>
      <c r="B51" s="165"/>
      <c r="C51" s="165"/>
      <c r="D51" s="166"/>
      <c r="E51" s="28"/>
      <c r="F51" s="40">
        <v>4</v>
      </c>
      <c r="G51" s="25">
        <v>0.45</v>
      </c>
      <c r="H51" s="25"/>
      <c r="I51" s="25">
        <v>0.5</v>
      </c>
      <c r="J51" s="25">
        <f t="shared" si="2"/>
        <v>0.9</v>
      </c>
      <c r="K51" s="39"/>
      <c r="L51" s="39"/>
      <c r="M51" s="39"/>
    </row>
    <row r="52" spans="1:13" ht="15" customHeight="1" x14ac:dyDescent="0.35">
      <c r="A52" s="165"/>
      <c r="B52" s="165"/>
      <c r="C52" s="165"/>
      <c r="D52" s="166"/>
      <c r="E52" s="28"/>
      <c r="F52" s="40">
        <v>2</v>
      </c>
      <c r="G52" s="25">
        <v>0.16</v>
      </c>
      <c r="H52" s="25"/>
      <c r="I52" s="25">
        <v>2.2000000000000002</v>
      </c>
      <c r="J52" s="25">
        <f t="shared" si="2"/>
        <v>0.70399999999999996</v>
      </c>
      <c r="K52" s="39"/>
      <c r="L52" s="39"/>
      <c r="M52" s="39"/>
    </row>
    <row r="53" spans="1:13" ht="15" customHeight="1" x14ac:dyDescent="0.35">
      <c r="A53" s="165"/>
      <c r="B53" s="165"/>
      <c r="C53" s="165"/>
      <c r="D53" s="166"/>
      <c r="E53" s="28"/>
      <c r="F53" s="40">
        <v>-12</v>
      </c>
      <c r="G53" s="25">
        <v>0.62</v>
      </c>
      <c r="H53" s="25"/>
      <c r="I53" s="25">
        <v>2</v>
      </c>
      <c r="J53" s="25">
        <f t="shared" si="2"/>
        <v>-14.88</v>
      </c>
      <c r="K53" s="39"/>
      <c r="L53" s="39"/>
      <c r="M53" s="39"/>
    </row>
    <row r="54" spans="1:13" ht="15" customHeight="1" x14ac:dyDescent="0.35">
      <c r="A54" s="165"/>
      <c r="B54" s="165"/>
      <c r="C54" s="165"/>
      <c r="D54" s="166"/>
      <c r="E54" s="28"/>
      <c r="F54" s="40">
        <v>-1</v>
      </c>
      <c r="G54" s="25">
        <v>0.72</v>
      </c>
      <c r="H54" s="25"/>
      <c r="I54" s="25">
        <v>2</v>
      </c>
      <c r="J54" s="25">
        <f t="shared" si="2"/>
        <v>-1.44</v>
      </c>
      <c r="K54" s="39"/>
      <c r="L54" s="39"/>
      <c r="M54" s="39"/>
    </row>
    <row r="55" spans="1:13" ht="15" customHeight="1" x14ac:dyDescent="0.35">
      <c r="A55" s="165"/>
      <c r="B55" s="165"/>
      <c r="C55" s="165"/>
      <c r="D55" s="166"/>
      <c r="E55" s="28"/>
      <c r="F55" s="40">
        <v>-1</v>
      </c>
      <c r="G55" s="25">
        <v>0.95</v>
      </c>
      <c r="H55" s="25"/>
      <c r="I55" s="25">
        <v>2.2000000000000002</v>
      </c>
      <c r="J55" s="25">
        <f t="shared" si="2"/>
        <v>-2.09</v>
      </c>
      <c r="K55" s="39"/>
      <c r="L55" s="39"/>
      <c r="M55" s="39"/>
    </row>
    <row r="56" spans="1:13" ht="15" customHeight="1" x14ac:dyDescent="0.35">
      <c r="A56" s="165"/>
      <c r="B56" s="165"/>
      <c r="C56" s="165"/>
      <c r="D56" s="166"/>
      <c r="E56" s="28" t="s">
        <v>42</v>
      </c>
      <c r="F56" s="40">
        <v>1</v>
      </c>
      <c r="G56" s="25">
        <v>30.83</v>
      </c>
      <c r="H56" s="25"/>
      <c r="I56" s="25">
        <v>2.8</v>
      </c>
      <c r="J56" s="25">
        <f t="shared" si="2"/>
        <v>86.323999999999998</v>
      </c>
      <c r="K56" s="39"/>
      <c r="L56" s="39"/>
      <c r="M56" s="39"/>
    </row>
    <row r="57" spans="1:13" ht="15" customHeight="1" x14ac:dyDescent="0.35">
      <c r="A57" s="165"/>
      <c r="B57" s="165"/>
      <c r="C57" s="165"/>
      <c r="D57" s="166"/>
      <c r="E57" s="28"/>
      <c r="F57" s="40">
        <v>1</v>
      </c>
      <c r="G57" s="25">
        <v>24.13</v>
      </c>
      <c r="H57" s="25"/>
      <c r="I57" s="25">
        <v>2.8</v>
      </c>
      <c r="J57" s="25">
        <f t="shared" si="2"/>
        <v>67.563999999999993</v>
      </c>
      <c r="K57" s="39"/>
      <c r="L57" s="39"/>
      <c r="M57" s="39"/>
    </row>
    <row r="58" spans="1:13" ht="15" customHeight="1" x14ac:dyDescent="0.35">
      <c r="A58" s="165"/>
      <c r="B58" s="165"/>
      <c r="C58" s="165"/>
      <c r="D58" s="166"/>
      <c r="E58" s="28"/>
      <c r="F58" s="40">
        <v>1</v>
      </c>
      <c r="G58" s="25">
        <v>8.24</v>
      </c>
      <c r="H58" s="25"/>
      <c r="I58" s="25">
        <v>2.2000000000000002</v>
      </c>
      <c r="J58" s="25">
        <f t="shared" si="2"/>
        <v>18.128</v>
      </c>
      <c r="K58" s="39"/>
      <c r="L58" s="39"/>
      <c r="M58" s="39"/>
    </row>
    <row r="59" spans="1:13" ht="15" customHeight="1" x14ac:dyDescent="0.35">
      <c r="A59" s="165"/>
      <c r="B59" s="165"/>
      <c r="C59" s="165"/>
      <c r="D59" s="166"/>
      <c r="E59" s="28"/>
      <c r="F59" s="40">
        <v>1</v>
      </c>
      <c r="G59" s="25">
        <v>8.2899999999999991</v>
      </c>
      <c r="H59" s="25"/>
      <c r="I59" s="25">
        <v>2.2000000000000002</v>
      </c>
      <c r="J59" s="25">
        <f t="shared" si="2"/>
        <v>18.238</v>
      </c>
      <c r="K59" s="39"/>
      <c r="L59" s="39"/>
      <c r="M59" s="39"/>
    </row>
    <row r="60" spans="1:13" ht="15" customHeight="1" x14ac:dyDescent="0.35">
      <c r="A60" s="165"/>
      <c r="B60" s="165"/>
      <c r="C60" s="165"/>
      <c r="D60" s="166"/>
      <c r="E60" s="28"/>
      <c r="F60" s="40">
        <v>6</v>
      </c>
      <c r="G60" s="25">
        <v>5.5</v>
      </c>
      <c r="H60" s="25"/>
      <c r="I60" s="25">
        <v>2.2000000000000002</v>
      </c>
      <c r="J60" s="25">
        <f t="shared" si="2"/>
        <v>72.599999999999994</v>
      </c>
      <c r="K60" s="39"/>
      <c r="L60" s="39"/>
      <c r="M60" s="39"/>
    </row>
    <row r="61" spans="1:13" ht="15" customHeight="1" x14ac:dyDescent="0.35">
      <c r="A61" s="165"/>
      <c r="B61" s="165"/>
      <c r="C61" s="165"/>
      <c r="D61" s="166"/>
      <c r="E61" s="28"/>
      <c r="F61" s="40">
        <v>1</v>
      </c>
      <c r="G61" s="25">
        <v>2.73</v>
      </c>
      <c r="H61" s="25"/>
      <c r="I61" s="25">
        <v>2.2000000000000002</v>
      </c>
      <c r="J61" s="25">
        <f t="shared" si="2"/>
        <v>6.0060000000000002</v>
      </c>
      <c r="K61" s="39"/>
      <c r="L61" s="39"/>
      <c r="M61" s="39"/>
    </row>
    <row r="62" spans="1:13" ht="15" customHeight="1" x14ac:dyDescent="0.35">
      <c r="A62" s="165"/>
      <c r="B62" s="165"/>
      <c r="C62" s="165"/>
      <c r="D62" s="166"/>
      <c r="E62" s="28"/>
      <c r="F62" s="40">
        <v>2</v>
      </c>
      <c r="G62" s="25">
        <v>3.66</v>
      </c>
      <c r="H62" s="25"/>
      <c r="I62" s="25">
        <v>2.2000000000000002</v>
      </c>
      <c r="J62" s="25">
        <f t="shared" si="2"/>
        <v>16.103999999999999</v>
      </c>
      <c r="K62" s="39"/>
      <c r="L62" s="39"/>
      <c r="M62" s="39"/>
    </row>
    <row r="63" spans="1:13" ht="15" customHeight="1" x14ac:dyDescent="0.35">
      <c r="A63" s="165"/>
      <c r="B63" s="165"/>
      <c r="C63" s="165"/>
      <c r="D63" s="166"/>
      <c r="E63" s="28"/>
      <c r="F63" s="40">
        <v>1</v>
      </c>
      <c r="G63" s="25">
        <v>2.2799999999999998</v>
      </c>
      <c r="H63" s="25"/>
      <c r="I63" s="25">
        <v>2.2000000000000002</v>
      </c>
      <c r="J63" s="25">
        <f t="shared" si="2"/>
        <v>5.016</v>
      </c>
      <c r="K63" s="39"/>
      <c r="L63" s="39"/>
      <c r="M63" s="39"/>
    </row>
    <row r="64" spans="1:13" ht="15" customHeight="1" x14ac:dyDescent="0.35">
      <c r="A64" s="165"/>
      <c r="B64" s="165"/>
      <c r="C64" s="165"/>
      <c r="D64" s="166"/>
      <c r="E64" s="28"/>
      <c r="F64" s="40">
        <v>1</v>
      </c>
      <c r="G64" s="25">
        <v>1.08</v>
      </c>
      <c r="H64" s="25"/>
      <c r="I64" s="25">
        <v>2.2000000000000002</v>
      </c>
      <c r="J64" s="25">
        <f t="shared" si="2"/>
        <v>2.3759999999999999</v>
      </c>
      <c r="K64" s="39"/>
      <c r="L64" s="39"/>
      <c r="M64" s="39"/>
    </row>
    <row r="65" spans="1:13" ht="15" customHeight="1" x14ac:dyDescent="0.35">
      <c r="A65" s="165"/>
      <c r="B65" s="165"/>
      <c r="C65" s="165"/>
      <c r="D65" s="166"/>
      <c r="E65" s="28"/>
      <c r="F65" s="40">
        <v>1</v>
      </c>
      <c r="G65" s="25">
        <v>1.3</v>
      </c>
      <c r="H65" s="25"/>
      <c r="I65" s="25">
        <v>0.9</v>
      </c>
      <c r="J65" s="25">
        <f t="shared" si="2"/>
        <v>1.17</v>
      </c>
      <c r="K65" s="39"/>
      <c r="L65" s="39"/>
      <c r="M65" s="39"/>
    </row>
    <row r="66" spans="1:13" ht="15" customHeight="1" x14ac:dyDescent="0.35">
      <c r="A66" s="165"/>
      <c r="B66" s="165"/>
      <c r="C66" s="165"/>
      <c r="D66" s="166"/>
      <c r="E66" s="28"/>
      <c r="F66" s="40">
        <v>2</v>
      </c>
      <c r="G66" s="25">
        <v>0.7</v>
      </c>
      <c r="H66" s="25"/>
      <c r="I66" s="25">
        <v>0.9</v>
      </c>
      <c r="J66" s="25">
        <f t="shared" si="2"/>
        <v>1.26</v>
      </c>
      <c r="K66" s="39"/>
      <c r="L66" s="39"/>
      <c r="M66" s="39"/>
    </row>
    <row r="67" spans="1:13" ht="15" customHeight="1" x14ac:dyDescent="0.35">
      <c r="A67" s="165"/>
      <c r="B67" s="165"/>
      <c r="C67" s="165"/>
      <c r="D67" s="166"/>
      <c r="E67" s="28"/>
      <c r="F67" s="40">
        <v>7</v>
      </c>
      <c r="G67" s="25">
        <v>0.45</v>
      </c>
      <c r="H67" s="25"/>
      <c r="I67" s="25">
        <v>0.5</v>
      </c>
      <c r="J67" s="25">
        <f t="shared" si="2"/>
        <v>1.575</v>
      </c>
      <c r="K67" s="39"/>
      <c r="L67" s="39"/>
      <c r="M67" s="39"/>
    </row>
    <row r="68" spans="1:13" ht="15" customHeight="1" x14ac:dyDescent="0.35">
      <c r="A68" s="165"/>
      <c r="B68" s="165"/>
      <c r="C68" s="165"/>
      <c r="D68" s="166"/>
      <c r="E68" s="28"/>
      <c r="F68" s="40">
        <v>-20</v>
      </c>
      <c r="G68" s="25">
        <v>0.62</v>
      </c>
      <c r="H68" s="25"/>
      <c r="I68" s="25">
        <v>2</v>
      </c>
      <c r="J68" s="25">
        <f t="shared" si="2"/>
        <v>-24.8</v>
      </c>
      <c r="K68" s="39"/>
      <c r="L68" s="39"/>
      <c r="M68" s="39"/>
    </row>
    <row r="69" spans="1:13" ht="15" customHeight="1" x14ac:dyDescent="0.35">
      <c r="A69" s="165"/>
      <c r="B69" s="165"/>
      <c r="C69" s="165"/>
      <c r="D69" s="166"/>
      <c r="E69" s="28"/>
      <c r="F69" s="40">
        <v>-1</v>
      </c>
      <c r="G69" s="25">
        <v>0.72</v>
      </c>
      <c r="H69" s="25"/>
      <c r="I69" s="25">
        <v>2</v>
      </c>
      <c r="J69" s="25">
        <f t="shared" si="2"/>
        <v>-1.44</v>
      </c>
      <c r="K69" s="39"/>
      <c r="L69" s="39"/>
      <c r="M69" s="39"/>
    </row>
    <row r="70" spans="1:13" ht="15" customHeight="1" x14ac:dyDescent="0.35">
      <c r="A70" s="165"/>
      <c r="B70" s="165"/>
      <c r="C70" s="165"/>
      <c r="D70" s="166"/>
      <c r="E70" s="28"/>
      <c r="F70" s="40">
        <v>-2</v>
      </c>
      <c r="G70" s="25">
        <v>1.07</v>
      </c>
      <c r="H70" s="25"/>
      <c r="I70" s="25">
        <v>2</v>
      </c>
      <c r="J70" s="25">
        <f t="shared" si="2"/>
        <v>-4.28</v>
      </c>
      <c r="K70" s="39"/>
      <c r="L70" s="39"/>
      <c r="M70" s="39"/>
    </row>
    <row r="71" spans="1:13" ht="15" customHeight="1" x14ac:dyDescent="0.35">
      <c r="A71" s="165"/>
      <c r="B71" s="165"/>
      <c r="C71" s="165"/>
      <c r="D71" s="166"/>
      <c r="E71" s="28" t="s">
        <v>43</v>
      </c>
      <c r="F71" s="40">
        <v>1</v>
      </c>
      <c r="G71" s="25">
        <v>72.2</v>
      </c>
      <c r="H71" s="25"/>
      <c r="I71" s="25">
        <v>2.8</v>
      </c>
      <c r="J71" s="25">
        <f t="shared" si="2"/>
        <v>202.16</v>
      </c>
      <c r="K71" s="39"/>
      <c r="L71" s="39"/>
      <c r="M71" s="39"/>
    </row>
    <row r="72" spans="1:13" ht="15" customHeight="1" x14ac:dyDescent="0.35">
      <c r="A72" s="165"/>
      <c r="B72" s="165"/>
      <c r="C72" s="165"/>
      <c r="D72" s="166"/>
      <c r="E72" s="28"/>
      <c r="F72" s="40">
        <v>2</v>
      </c>
      <c r="G72" s="25">
        <v>5.15</v>
      </c>
      <c r="H72" s="25"/>
      <c r="I72" s="25">
        <v>2.2000000000000002</v>
      </c>
      <c r="J72" s="25">
        <f t="shared" si="2"/>
        <v>22.66</v>
      </c>
      <c r="K72" s="39"/>
      <c r="L72" s="39"/>
      <c r="M72" s="39"/>
    </row>
    <row r="73" spans="1:13" ht="15" customHeight="1" x14ac:dyDescent="0.35">
      <c r="A73" s="165"/>
      <c r="B73" s="165"/>
      <c r="C73" s="165"/>
      <c r="D73" s="166"/>
      <c r="E73" s="28"/>
      <c r="F73" s="40">
        <v>1</v>
      </c>
      <c r="G73" s="25">
        <v>8.93</v>
      </c>
      <c r="H73" s="25"/>
      <c r="I73" s="25">
        <v>2.2000000000000002</v>
      </c>
      <c r="J73" s="25">
        <f t="shared" si="2"/>
        <v>19.646000000000001</v>
      </c>
      <c r="K73" s="39"/>
      <c r="L73" s="39"/>
      <c r="M73" s="39"/>
    </row>
    <row r="74" spans="1:13" ht="15" customHeight="1" x14ac:dyDescent="0.35">
      <c r="A74" s="165"/>
      <c r="B74" s="165"/>
      <c r="C74" s="165"/>
      <c r="D74" s="166"/>
      <c r="E74" s="28"/>
      <c r="F74" s="40">
        <v>4</v>
      </c>
      <c r="G74" s="25">
        <v>5.42</v>
      </c>
      <c r="H74" s="25"/>
      <c r="I74" s="25">
        <v>2.2000000000000002</v>
      </c>
      <c r="J74" s="25">
        <f t="shared" si="2"/>
        <v>47.695999999999998</v>
      </c>
      <c r="K74" s="39"/>
      <c r="L74" s="39"/>
      <c r="M74" s="39"/>
    </row>
    <row r="75" spans="1:13" ht="15" customHeight="1" x14ac:dyDescent="0.35">
      <c r="A75" s="165"/>
      <c r="B75" s="165"/>
      <c r="C75" s="165"/>
      <c r="D75" s="166"/>
      <c r="E75" s="28"/>
      <c r="F75" s="40">
        <v>4</v>
      </c>
      <c r="G75" s="25">
        <v>2.68</v>
      </c>
      <c r="H75" s="25"/>
      <c r="I75" s="25">
        <v>2.2000000000000002</v>
      </c>
      <c r="J75" s="25">
        <f t="shared" si="2"/>
        <v>23.584</v>
      </c>
      <c r="K75" s="39"/>
      <c r="L75" s="39"/>
      <c r="M75" s="39"/>
    </row>
    <row r="76" spans="1:13" ht="15" customHeight="1" x14ac:dyDescent="0.35">
      <c r="A76" s="165"/>
      <c r="B76" s="165"/>
      <c r="C76" s="165"/>
      <c r="D76" s="166"/>
      <c r="E76" s="28"/>
      <c r="F76" s="40">
        <v>4</v>
      </c>
      <c r="G76" s="25">
        <v>3.66</v>
      </c>
      <c r="H76" s="25"/>
      <c r="I76" s="25">
        <v>2.2000000000000002</v>
      </c>
      <c r="J76" s="25">
        <f t="shared" si="2"/>
        <v>32.207999999999998</v>
      </c>
      <c r="K76" s="39"/>
      <c r="L76" s="39"/>
      <c r="M76" s="39"/>
    </row>
    <row r="77" spans="1:13" ht="15" customHeight="1" x14ac:dyDescent="0.35">
      <c r="A77" s="165"/>
      <c r="B77" s="165"/>
      <c r="C77" s="165"/>
      <c r="D77" s="166"/>
      <c r="E77" s="28"/>
      <c r="F77" s="40">
        <v>2</v>
      </c>
      <c r="G77" s="25">
        <v>1.46</v>
      </c>
      <c r="H77" s="25"/>
      <c r="I77" s="25">
        <v>0.6</v>
      </c>
      <c r="J77" s="25">
        <f t="shared" si="2"/>
        <v>1.752</v>
      </c>
      <c r="K77" s="39"/>
      <c r="L77" s="39"/>
      <c r="M77" s="39"/>
    </row>
    <row r="78" spans="1:13" ht="15" customHeight="1" x14ac:dyDescent="0.35">
      <c r="A78" s="165"/>
      <c r="B78" s="165"/>
      <c r="C78" s="165"/>
      <c r="D78" s="166"/>
      <c r="E78" s="28"/>
      <c r="F78" s="40">
        <v>5</v>
      </c>
      <c r="G78" s="25">
        <v>1.3</v>
      </c>
      <c r="H78" s="25"/>
      <c r="I78" s="25">
        <v>0.9</v>
      </c>
      <c r="J78" s="25">
        <f t="shared" si="2"/>
        <v>5.85</v>
      </c>
      <c r="K78" s="39"/>
      <c r="L78" s="39"/>
      <c r="M78" s="39"/>
    </row>
    <row r="79" spans="1:13" ht="15" customHeight="1" x14ac:dyDescent="0.35">
      <c r="A79" s="165"/>
      <c r="B79" s="165"/>
      <c r="C79" s="165"/>
      <c r="D79" s="166"/>
      <c r="E79" s="28"/>
      <c r="F79" s="40">
        <v>1</v>
      </c>
      <c r="G79" s="25">
        <v>0.7</v>
      </c>
      <c r="H79" s="25"/>
      <c r="I79" s="25">
        <v>0.9</v>
      </c>
      <c r="J79" s="25">
        <f t="shared" si="2"/>
        <v>0.63</v>
      </c>
      <c r="K79" s="39"/>
      <c r="L79" s="39"/>
      <c r="M79" s="39"/>
    </row>
    <row r="80" spans="1:13" ht="15" customHeight="1" x14ac:dyDescent="0.35">
      <c r="A80" s="165"/>
      <c r="B80" s="165"/>
      <c r="C80" s="165"/>
      <c r="D80" s="166"/>
      <c r="E80" s="28"/>
      <c r="F80" s="40">
        <v>8</v>
      </c>
      <c r="G80" s="25">
        <v>0.45</v>
      </c>
      <c r="H80" s="25"/>
      <c r="I80" s="25">
        <v>0.5</v>
      </c>
      <c r="J80" s="25">
        <f t="shared" si="2"/>
        <v>1.8</v>
      </c>
      <c r="K80" s="39"/>
      <c r="L80" s="39"/>
      <c r="M80" s="39"/>
    </row>
    <row r="81" spans="1:13" ht="15" customHeight="1" x14ac:dyDescent="0.35">
      <c r="A81" s="165"/>
      <c r="B81" s="165"/>
      <c r="C81" s="165"/>
      <c r="D81" s="166"/>
      <c r="E81" s="28"/>
      <c r="F81" s="40">
        <v>-12</v>
      </c>
      <c r="G81" s="25">
        <v>0.62</v>
      </c>
      <c r="H81" s="25"/>
      <c r="I81" s="25">
        <v>2</v>
      </c>
      <c r="J81" s="25">
        <f t="shared" si="2"/>
        <v>-14.88</v>
      </c>
      <c r="K81" s="39"/>
      <c r="L81" s="39"/>
      <c r="M81" s="39"/>
    </row>
    <row r="82" spans="1:13" ht="15" customHeight="1" x14ac:dyDescent="0.35">
      <c r="A82" s="167"/>
      <c r="B82" s="167"/>
      <c r="C82" s="167"/>
      <c r="D82" s="168"/>
      <c r="E82" s="41"/>
      <c r="F82" s="42">
        <v>-1</v>
      </c>
      <c r="G82" s="43">
        <v>0.72</v>
      </c>
      <c r="H82" s="43"/>
      <c r="I82" s="43">
        <v>2</v>
      </c>
      <c r="J82" s="44">
        <f t="shared" si="2"/>
        <v>-1.44</v>
      </c>
      <c r="K82" s="45">
        <f>SUM(J44:J82)</f>
        <v>772.8349999999997</v>
      </c>
      <c r="L82" s="46"/>
      <c r="M82" s="46"/>
    </row>
    <row r="83" spans="1:13" ht="21.15" customHeight="1" x14ac:dyDescent="0.35">
      <c r="A83" s="27" t="s">
        <v>44</v>
      </c>
      <c r="B83" s="28" t="s">
        <v>16</v>
      </c>
      <c r="C83" s="28" t="s">
        <v>17</v>
      </c>
      <c r="D83" s="148" t="s">
        <v>45</v>
      </c>
      <c r="E83" s="148"/>
      <c r="F83" s="148"/>
      <c r="G83" s="148"/>
      <c r="H83" s="148"/>
      <c r="I83" s="148"/>
      <c r="J83" s="148"/>
      <c r="K83" s="24">
        <f>SUM(K86:K88)</f>
        <v>37.236000000000004</v>
      </c>
      <c r="L83" s="38"/>
      <c r="M83" s="38">
        <f>ROUND(K83*L83,2)</f>
        <v>0</v>
      </c>
    </row>
    <row r="84" spans="1:13" ht="39.5" customHeight="1" x14ac:dyDescent="0.35">
      <c r="A84" s="141"/>
      <c r="B84" s="141"/>
      <c r="C84" s="141"/>
      <c r="D84" s="137" t="s">
        <v>46</v>
      </c>
      <c r="E84" s="138"/>
      <c r="F84" s="138"/>
      <c r="G84" s="138"/>
      <c r="H84" s="138"/>
      <c r="I84" s="138"/>
      <c r="J84" s="139"/>
      <c r="K84" s="30"/>
      <c r="L84" s="30"/>
      <c r="M84" s="30"/>
    </row>
    <row r="85" spans="1:13" ht="15" customHeight="1" x14ac:dyDescent="0.35">
      <c r="A85" s="198"/>
      <c r="B85" s="198"/>
      <c r="C85" s="198"/>
      <c r="D85" s="198"/>
      <c r="E85" s="47"/>
      <c r="F85" s="36" t="s">
        <v>20</v>
      </c>
      <c r="G85" s="36" t="s">
        <v>21</v>
      </c>
      <c r="H85" s="36" t="s">
        <v>22</v>
      </c>
      <c r="I85" s="36" t="s">
        <v>23</v>
      </c>
      <c r="J85" s="36" t="s">
        <v>24</v>
      </c>
      <c r="K85" s="48" t="s">
        <v>25</v>
      </c>
      <c r="L85" s="39"/>
      <c r="M85" s="39"/>
    </row>
    <row r="86" spans="1:13" ht="15" customHeight="1" x14ac:dyDescent="0.35">
      <c r="A86" s="198"/>
      <c r="B86" s="198"/>
      <c r="C86" s="198"/>
      <c r="D86" s="198"/>
      <c r="E86" s="47" t="s">
        <v>47</v>
      </c>
      <c r="F86" s="40">
        <v>1</v>
      </c>
      <c r="G86" s="25">
        <v>2.34</v>
      </c>
      <c r="H86" s="25"/>
      <c r="I86" s="25">
        <v>2.4</v>
      </c>
      <c r="J86" s="25">
        <f>ROUND(F86*G86*I86,3)</f>
        <v>5.6159999999999997</v>
      </c>
      <c r="K86" s="39"/>
      <c r="L86" s="39"/>
      <c r="M86" s="39"/>
    </row>
    <row r="87" spans="1:13" ht="15" customHeight="1" x14ac:dyDescent="0.35">
      <c r="A87" s="198"/>
      <c r="B87" s="198"/>
      <c r="C87" s="198"/>
      <c r="D87" s="198"/>
      <c r="E87" s="47"/>
      <c r="F87" s="40">
        <v>1</v>
      </c>
      <c r="G87" s="25">
        <v>1.8</v>
      </c>
      <c r="H87" s="25"/>
      <c r="I87" s="25">
        <v>2.4</v>
      </c>
      <c r="J87" s="25">
        <f>ROUND(F87*G87*I87,3)</f>
        <v>4.32</v>
      </c>
      <c r="K87" s="39"/>
      <c r="L87" s="39"/>
      <c r="M87" s="39"/>
    </row>
    <row r="88" spans="1:13" ht="15" customHeight="1" x14ac:dyDescent="0.35">
      <c r="A88" s="198"/>
      <c r="B88" s="198"/>
      <c r="C88" s="198"/>
      <c r="D88" s="198"/>
      <c r="E88" s="47" t="s">
        <v>48</v>
      </c>
      <c r="F88" s="40">
        <v>1</v>
      </c>
      <c r="G88" s="25">
        <v>9.75</v>
      </c>
      <c r="H88" s="25"/>
      <c r="I88" s="25">
        <v>2.8</v>
      </c>
      <c r="J88" s="25">
        <f>ROUND(F88*G88*I88,3)</f>
        <v>27.3</v>
      </c>
      <c r="K88" s="25">
        <f>SUM(J86:J88)</f>
        <v>37.236000000000004</v>
      </c>
      <c r="L88" s="39"/>
      <c r="M88" s="39"/>
    </row>
    <row r="89" spans="1:13" ht="21.15" customHeight="1" x14ac:dyDescent="0.35">
      <c r="A89" s="27" t="s">
        <v>49</v>
      </c>
      <c r="B89" s="28" t="s">
        <v>16</v>
      </c>
      <c r="C89" s="28" t="s">
        <v>50</v>
      </c>
      <c r="D89" s="148" t="s">
        <v>51</v>
      </c>
      <c r="E89" s="148"/>
      <c r="F89" s="148"/>
      <c r="G89" s="148"/>
      <c r="H89" s="148"/>
      <c r="I89" s="148"/>
      <c r="J89" s="148"/>
      <c r="K89" s="24">
        <f>SUM(K92:K93)</f>
        <v>30.68</v>
      </c>
      <c r="L89" s="38"/>
      <c r="M89" s="38">
        <f>ROUND(K89*L89,2)</f>
        <v>0</v>
      </c>
    </row>
    <row r="90" spans="1:13" ht="25" customHeight="1" x14ac:dyDescent="0.35">
      <c r="A90" s="199"/>
      <c r="B90" s="199"/>
      <c r="C90" s="199"/>
      <c r="D90" s="137" t="s">
        <v>52</v>
      </c>
      <c r="E90" s="138"/>
      <c r="F90" s="138"/>
      <c r="G90" s="138"/>
      <c r="H90" s="138"/>
      <c r="I90" s="138"/>
      <c r="J90" s="139"/>
      <c r="K90" s="30"/>
      <c r="L90" s="30"/>
      <c r="M90" s="30"/>
    </row>
    <row r="91" spans="1:13" ht="15" customHeight="1" x14ac:dyDescent="0.35">
      <c r="A91" s="198"/>
      <c r="B91" s="198"/>
      <c r="C91" s="198"/>
      <c r="D91" s="198"/>
      <c r="E91" s="49"/>
      <c r="F91" s="50" t="s">
        <v>20</v>
      </c>
      <c r="G91" s="50" t="s">
        <v>21</v>
      </c>
      <c r="H91" s="50" t="s">
        <v>22</v>
      </c>
      <c r="I91" s="50" t="s">
        <v>23</v>
      </c>
      <c r="J91" s="50" t="s">
        <v>24</v>
      </c>
      <c r="K91" s="50" t="s">
        <v>25</v>
      </c>
      <c r="L91" s="51"/>
      <c r="M91" s="51"/>
    </row>
    <row r="92" spans="1:13" ht="15" customHeight="1" x14ac:dyDescent="0.35">
      <c r="A92" s="198"/>
      <c r="B92" s="198"/>
      <c r="C92" s="198"/>
      <c r="D92" s="198"/>
      <c r="E92" s="28" t="s">
        <v>53</v>
      </c>
      <c r="F92" s="52">
        <v>1</v>
      </c>
      <c r="G92" s="53">
        <v>8.2799999999999994</v>
      </c>
      <c r="H92" s="53"/>
      <c r="I92" s="53"/>
      <c r="J92" s="54">
        <f>ROUND(F92*G92,3)</f>
        <v>8.2799999999999994</v>
      </c>
      <c r="K92" s="22"/>
      <c r="L92" s="22"/>
      <c r="M92" s="22"/>
    </row>
    <row r="93" spans="1:13" ht="15" customHeight="1" x14ac:dyDescent="0.35">
      <c r="A93" s="198"/>
      <c r="B93" s="198"/>
      <c r="C93" s="198"/>
      <c r="D93" s="198"/>
      <c r="E93" s="28" t="s">
        <v>54</v>
      </c>
      <c r="F93" s="52">
        <v>1</v>
      </c>
      <c r="G93" s="53">
        <v>22.4</v>
      </c>
      <c r="H93" s="53"/>
      <c r="I93" s="53"/>
      <c r="J93" s="54">
        <f>ROUND(F93*G93,3)</f>
        <v>22.4</v>
      </c>
      <c r="K93" s="26">
        <f>SUM(J92:J93)</f>
        <v>30.68</v>
      </c>
      <c r="L93" s="22"/>
      <c r="M93" s="22"/>
    </row>
    <row r="94" spans="1:13" ht="21.15" customHeight="1" x14ac:dyDescent="0.35">
      <c r="A94" s="27" t="s">
        <v>55</v>
      </c>
      <c r="B94" s="28" t="s">
        <v>16</v>
      </c>
      <c r="C94" s="28" t="s">
        <v>17</v>
      </c>
      <c r="D94" s="148" t="s">
        <v>56</v>
      </c>
      <c r="E94" s="148"/>
      <c r="F94" s="148"/>
      <c r="G94" s="148"/>
      <c r="H94" s="148"/>
      <c r="I94" s="148"/>
      <c r="J94" s="148"/>
      <c r="K94" s="24">
        <f>SUM(K97:K108)</f>
        <v>294.14199999999994</v>
      </c>
      <c r="L94" s="38"/>
      <c r="M94" s="38">
        <f>ROUND(K94*L94,2)</f>
        <v>0</v>
      </c>
    </row>
    <row r="95" spans="1:13" ht="34" customHeight="1" x14ac:dyDescent="0.35">
      <c r="A95" s="141"/>
      <c r="B95" s="141"/>
      <c r="C95" s="141"/>
      <c r="D95" s="137" t="s">
        <v>57</v>
      </c>
      <c r="E95" s="138"/>
      <c r="F95" s="138"/>
      <c r="G95" s="138"/>
      <c r="H95" s="138"/>
      <c r="I95" s="138"/>
      <c r="J95" s="139"/>
      <c r="K95" s="30"/>
      <c r="L95" s="30"/>
      <c r="M95" s="30"/>
    </row>
    <row r="96" spans="1:13" ht="15" customHeight="1" x14ac:dyDescent="0.35">
      <c r="A96" s="141"/>
      <c r="B96" s="141"/>
      <c r="C96" s="141"/>
      <c r="D96" s="141"/>
      <c r="E96" s="47"/>
      <c r="F96" s="36" t="s">
        <v>20</v>
      </c>
      <c r="G96" s="36" t="s">
        <v>21</v>
      </c>
      <c r="H96" s="36" t="s">
        <v>22</v>
      </c>
      <c r="I96" s="36" t="s">
        <v>23</v>
      </c>
      <c r="J96" s="36" t="s">
        <v>24</v>
      </c>
      <c r="K96" s="36" t="s">
        <v>25</v>
      </c>
      <c r="L96" s="39"/>
      <c r="M96" s="39"/>
    </row>
    <row r="97" spans="1:13" ht="15" customHeight="1" x14ac:dyDescent="0.35">
      <c r="A97" s="141"/>
      <c r="B97" s="141"/>
      <c r="C97" s="141"/>
      <c r="D97" s="141"/>
      <c r="E97" s="28" t="s">
        <v>41</v>
      </c>
      <c r="F97" s="52">
        <v>1</v>
      </c>
      <c r="G97" s="53">
        <v>8.14</v>
      </c>
      <c r="H97" s="53">
        <v>4.84</v>
      </c>
      <c r="I97" s="53"/>
      <c r="J97" s="54">
        <f t="shared" ref="J97:J108" si="3">ROUND(F97*G97*H97,3)</f>
        <v>39.398000000000003</v>
      </c>
      <c r="K97" s="22"/>
      <c r="L97" s="22"/>
      <c r="M97" s="22"/>
    </row>
    <row r="98" spans="1:13" ht="15" customHeight="1" x14ac:dyDescent="0.35">
      <c r="A98" s="141"/>
      <c r="B98" s="141"/>
      <c r="C98" s="141"/>
      <c r="D98" s="141"/>
      <c r="E98" s="28"/>
      <c r="F98" s="52">
        <v>1</v>
      </c>
      <c r="G98" s="53">
        <v>4.8</v>
      </c>
      <c r="H98" s="53">
        <v>2</v>
      </c>
      <c r="I98" s="53"/>
      <c r="J98" s="54">
        <f t="shared" si="3"/>
        <v>9.6</v>
      </c>
      <c r="K98" s="22"/>
      <c r="L98" s="22"/>
      <c r="M98" s="22"/>
    </row>
    <row r="99" spans="1:13" ht="15" customHeight="1" x14ac:dyDescent="0.35">
      <c r="A99" s="141"/>
      <c r="B99" s="141"/>
      <c r="C99" s="141"/>
      <c r="D99" s="141"/>
      <c r="E99" s="28"/>
      <c r="F99" s="52">
        <v>1</v>
      </c>
      <c r="G99" s="53">
        <v>2.77</v>
      </c>
      <c r="H99" s="53">
        <v>3.5</v>
      </c>
      <c r="I99" s="53"/>
      <c r="J99" s="54">
        <f t="shared" si="3"/>
        <v>9.6950000000000003</v>
      </c>
      <c r="K99" s="22"/>
      <c r="L99" s="22"/>
      <c r="M99" s="22"/>
    </row>
    <row r="100" spans="1:13" ht="15" customHeight="1" x14ac:dyDescent="0.35">
      <c r="A100" s="141"/>
      <c r="B100" s="141"/>
      <c r="C100" s="141"/>
      <c r="D100" s="141"/>
      <c r="E100" s="28" t="s">
        <v>58</v>
      </c>
      <c r="F100" s="52">
        <v>1</v>
      </c>
      <c r="G100" s="53">
        <v>7.9</v>
      </c>
      <c r="H100" s="53">
        <v>7.3</v>
      </c>
      <c r="I100" s="53"/>
      <c r="J100" s="54">
        <f t="shared" si="3"/>
        <v>57.67</v>
      </c>
      <c r="K100" s="22"/>
      <c r="L100" s="22"/>
      <c r="M100" s="22"/>
    </row>
    <row r="101" spans="1:13" ht="15" customHeight="1" x14ac:dyDescent="0.35">
      <c r="A101" s="141"/>
      <c r="B101" s="141"/>
      <c r="C101" s="141"/>
      <c r="D101" s="141"/>
      <c r="E101" s="28"/>
      <c r="F101" s="52">
        <v>1</v>
      </c>
      <c r="G101" s="53">
        <v>4.8</v>
      </c>
      <c r="H101" s="53">
        <v>2.13</v>
      </c>
      <c r="I101" s="53"/>
      <c r="J101" s="54">
        <f t="shared" si="3"/>
        <v>10.224</v>
      </c>
      <c r="K101" s="22"/>
      <c r="L101" s="22"/>
      <c r="M101" s="22"/>
    </row>
    <row r="102" spans="1:13" ht="15" customHeight="1" x14ac:dyDescent="0.35">
      <c r="A102" s="141"/>
      <c r="B102" s="141"/>
      <c r="C102" s="141"/>
      <c r="D102" s="141"/>
      <c r="E102" s="28"/>
      <c r="F102" s="52">
        <v>1</v>
      </c>
      <c r="G102" s="53">
        <v>5.15</v>
      </c>
      <c r="H102" s="53">
        <v>3.5</v>
      </c>
      <c r="I102" s="53"/>
      <c r="J102" s="54">
        <f t="shared" si="3"/>
        <v>18.024999999999999</v>
      </c>
      <c r="K102" s="22"/>
      <c r="L102" s="22"/>
      <c r="M102" s="22"/>
    </row>
    <row r="103" spans="1:13" ht="15" customHeight="1" x14ac:dyDescent="0.35">
      <c r="A103" s="141"/>
      <c r="B103" s="141"/>
      <c r="C103" s="141"/>
      <c r="D103" s="141"/>
      <c r="E103" s="28" t="s">
        <v>59</v>
      </c>
      <c r="F103" s="52">
        <v>1</v>
      </c>
      <c r="G103" s="53">
        <v>9.56</v>
      </c>
      <c r="H103" s="53">
        <v>9.82</v>
      </c>
      <c r="I103" s="53"/>
      <c r="J103" s="54">
        <f t="shared" si="3"/>
        <v>93.879000000000005</v>
      </c>
      <c r="K103" s="22"/>
      <c r="L103" s="22"/>
      <c r="M103" s="22"/>
    </row>
    <row r="104" spans="1:13" ht="15" customHeight="1" x14ac:dyDescent="0.35">
      <c r="A104" s="141"/>
      <c r="B104" s="141"/>
      <c r="C104" s="141"/>
      <c r="D104" s="141"/>
      <c r="E104" s="28"/>
      <c r="F104" s="52">
        <v>1</v>
      </c>
      <c r="G104" s="53">
        <v>4.83</v>
      </c>
      <c r="H104" s="53">
        <v>1.5</v>
      </c>
      <c r="I104" s="53"/>
      <c r="J104" s="54">
        <f t="shared" si="3"/>
        <v>7.2450000000000001</v>
      </c>
      <c r="K104" s="22"/>
      <c r="L104" s="22"/>
      <c r="M104" s="22"/>
    </row>
    <row r="105" spans="1:13" ht="15" customHeight="1" x14ac:dyDescent="0.35">
      <c r="A105" s="141"/>
      <c r="B105" s="141"/>
      <c r="C105" s="141"/>
      <c r="D105" s="141"/>
      <c r="E105" s="28"/>
      <c r="F105" s="52">
        <v>1</v>
      </c>
      <c r="G105" s="53">
        <v>4.63</v>
      </c>
      <c r="H105" s="53">
        <v>4</v>
      </c>
      <c r="I105" s="53"/>
      <c r="J105" s="54">
        <f t="shared" si="3"/>
        <v>18.52</v>
      </c>
      <c r="K105" s="22"/>
      <c r="L105" s="22"/>
      <c r="M105" s="22"/>
    </row>
    <row r="106" spans="1:13" ht="15" customHeight="1" x14ac:dyDescent="0.35">
      <c r="A106" s="141"/>
      <c r="B106" s="141"/>
      <c r="C106" s="141"/>
      <c r="D106" s="141"/>
      <c r="E106" s="28"/>
      <c r="F106" s="52">
        <v>2</v>
      </c>
      <c r="G106" s="53">
        <v>2.06</v>
      </c>
      <c r="H106" s="53">
        <v>2.8</v>
      </c>
      <c r="I106" s="53"/>
      <c r="J106" s="54">
        <f t="shared" si="3"/>
        <v>11.536</v>
      </c>
      <c r="K106" s="22"/>
      <c r="L106" s="22"/>
      <c r="M106" s="22"/>
    </row>
    <row r="107" spans="1:13" ht="15" customHeight="1" x14ac:dyDescent="0.35">
      <c r="A107" s="141"/>
      <c r="B107" s="141"/>
      <c r="C107" s="141"/>
      <c r="D107" s="141"/>
      <c r="E107" s="28" t="s">
        <v>60</v>
      </c>
      <c r="F107" s="52">
        <v>1</v>
      </c>
      <c r="G107" s="53">
        <v>2.34</v>
      </c>
      <c r="H107" s="53">
        <v>1.8</v>
      </c>
      <c r="I107" s="53"/>
      <c r="J107" s="54">
        <f t="shared" si="3"/>
        <v>4.2119999999999997</v>
      </c>
      <c r="K107" s="22"/>
      <c r="L107" s="22"/>
      <c r="M107" s="22"/>
    </row>
    <row r="108" spans="1:13" ht="15" customHeight="1" x14ac:dyDescent="0.35">
      <c r="A108" s="141"/>
      <c r="B108" s="141"/>
      <c r="C108" s="141"/>
      <c r="D108" s="141"/>
      <c r="E108" s="28" t="s">
        <v>61</v>
      </c>
      <c r="F108" s="52">
        <v>1</v>
      </c>
      <c r="G108" s="53">
        <v>9.75</v>
      </c>
      <c r="H108" s="53">
        <v>1.45</v>
      </c>
      <c r="I108" s="53"/>
      <c r="J108" s="54">
        <f t="shared" si="3"/>
        <v>14.138</v>
      </c>
      <c r="K108" s="26">
        <f>SUM(J97:J108)</f>
        <v>294.14199999999994</v>
      </c>
      <c r="L108" s="22"/>
      <c r="M108" s="22"/>
    </row>
    <row r="109" spans="1:13" ht="29" customHeight="1" x14ac:dyDescent="0.35">
      <c r="A109" s="27" t="s">
        <v>62</v>
      </c>
      <c r="B109" s="28" t="s">
        <v>16</v>
      </c>
      <c r="C109" s="28" t="s">
        <v>17</v>
      </c>
      <c r="D109" s="148" t="s">
        <v>63</v>
      </c>
      <c r="E109" s="148"/>
      <c r="F109" s="148"/>
      <c r="G109" s="148"/>
      <c r="H109" s="148"/>
      <c r="I109" s="148"/>
      <c r="J109" s="148"/>
      <c r="K109" s="24">
        <f>SUM(K112:K117)</f>
        <v>313.32</v>
      </c>
      <c r="L109" s="38"/>
      <c r="M109" s="38">
        <f>ROUND(K109*L109,2)</f>
        <v>0</v>
      </c>
    </row>
    <row r="110" spans="1:13" ht="53" customHeight="1" x14ac:dyDescent="0.35">
      <c r="A110" s="141"/>
      <c r="B110" s="141"/>
      <c r="C110" s="141"/>
      <c r="D110" s="137" t="s">
        <v>64</v>
      </c>
      <c r="E110" s="138"/>
      <c r="F110" s="138"/>
      <c r="G110" s="138"/>
      <c r="H110" s="138"/>
      <c r="I110" s="138"/>
      <c r="J110" s="139"/>
      <c r="K110" s="30"/>
      <c r="L110" s="30"/>
      <c r="M110" s="30"/>
    </row>
    <row r="111" spans="1:13" ht="15" customHeight="1" x14ac:dyDescent="0.35">
      <c r="A111" s="141"/>
      <c r="B111" s="141"/>
      <c r="C111" s="141"/>
      <c r="D111" s="141"/>
      <c r="E111" s="47"/>
      <c r="F111" s="36" t="s">
        <v>20</v>
      </c>
      <c r="G111" s="36" t="s">
        <v>21</v>
      </c>
      <c r="H111" s="36" t="s">
        <v>22</v>
      </c>
      <c r="I111" s="36" t="s">
        <v>23</v>
      </c>
      <c r="J111" s="36" t="s">
        <v>24</v>
      </c>
      <c r="K111" s="36" t="s">
        <v>25</v>
      </c>
      <c r="L111" s="22"/>
      <c r="M111" s="22"/>
    </row>
    <row r="112" spans="1:13" ht="15" customHeight="1" x14ac:dyDescent="0.35">
      <c r="A112" s="141"/>
      <c r="B112" s="141"/>
      <c r="C112" s="141"/>
      <c r="D112" s="141"/>
      <c r="E112" s="28" t="s">
        <v>41</v>
      </c>
      <c r="F112" s="52">
        <v>1</v>
      </c>
      <c r="G112" s="53">
        <v>39.36</v>
      </c>
      <c r="H112" s="53"/>
      <c r="I112" s="53"/>
      <c r="J112" s="54">
        <f t="shared" ref="J112:J117" si="4">ROUND(F112*G112,3)</f>
        <v>39.36</v>
      </c>
      <c r="K112" s="22"/>
      <c r="L112" s="22"/>
      <c r="M112" s="22"/>
    </row>
    <row r="113" spans="1:13" ht="15" customHeight="1" x14ac:dyDescent="0.35">
      <c r="A113" s="141"/>
      <c r="B113" s="141"/>
      <c r="C113" s="141"/>
      <c r="D113" s="141"/>
      <c r="E113" s="28"/>
      <c r="F113" s="52">
        <v>1</v>
      </c>
      <c r="G113" s="53">
        <v>22.05</v>
      </c>
      <c r="H113" s="53"/>
      <c r="I113" s="53"/>
      <c r="J113" s="54">
        <f t="shared" si="4"/>
        <v>22.05</v>
      </c>
      <c r="K113" s="22"/>
      <c r="L113" s="22"/>
      <c r="M113" s="22"/>
    </row>
    <row r="114" spans="1:13" ht="15" customHeight="1" x14ac:dyDescent="0.35">
      <c r="A114" s="141"/>
      <c r="B114" s="141"/>
      <c r="C114" s="141"/>
      <c r="D114" s="141"/>
      <c r="E114" s="28"/>
      <c r="F114" s="52">
        <v>1</v>
      </c>
      <c r="G114" s="53">
        <v>4.2</v>
      </c>
      <c r="H114" s="53"/>
      <c r="I114" s="53"/>
      <c r="J114" s="54">
        <f t="shared" si="4"/>
        <v>4.2</v>
      </c>
      <c r="K114" s="22"/>
      <c r="L114" s="22"/>
      <c r="M114" s="22"/>
    </row>
    <row r="115" spans="1:13" ht="15" customHeight="1" x14ac:dyDescent="0.35">
      <c r="A115" s="141"/>
      <c r="B115" s="141"/>
      <c r="C115" s="141"/>
      <c r="D115" s="141"/>
      <c r="E115" s="28" t="s">
        <v>48</v>
      </c>
      <c r="F115" s="52">
        <v>1</v>
      </c>
      <c r="G115" s="53">
        <v>14.12</v>
      </c>
      <c r="H115" s="53"/>
      <c r="I115" s="53"/>
      <c r="J115" s="54">
        <f t="shared" si="4"/>
        <v>14.12</v>
      </c>
      <c r="K115" s="22"/>
      <c r="L115" s="22"/>
      <c r="M115" s="22"/>
    </row>
    <row r="116" spans="1:13" ht="15" customHeight="1" x14ac:dyDescent="0.35">
      <c r="A116" s="141"/>
      <c r="B116" s="141"/>
      <c r="C116" s="141"/>
      <c r="D116" s="141"/>
      <c r="E116" s="28"/>
      <c r="F116" s="52">
        <v>1</v>
      </c>
      <c r="G116" s="53">
        <v>92.39</v>
      </c>
      <c r="H116" s="53"/>
      <c r="I116" s="53"/>
      <c r="J116" s="54">
        <f t="shared" si="4"/>
        <v>92.39</v>
      </c>
      <c r="K116" s="22"/>
      <c r="L116" s="22"/>
      <c r="M116" s="22"/>
    </row>
    <row r="117" spans="1:13" ht="15" customHeight="1" x14ac:dyDescent="0.35">
      <c r="A117" s="141"/>
      <c r="B117" s="141"/>
      <c r="C117" s="141"/>
      <c r="D117" s="141"/>
      <c r="E117" s="28"/>
      <c r="F117" s="52">
        <v>1</v>
      </c>
      <c r="G117" s="53">
        <v>141.19999999999999</v>
      </c>
      <c r="H117" s="53"/>
      <c r="I117" s="53"/>
      <c r="J117" s="54">
        <f t="shared" si="4"/>
        <v>141.19999999999999</v>
      </c>
      <c r="K117" s="26">
        <f>SUM(J112:J117)</f>
        <v>313.32</v>
      </c>
      <c r="L117" s="22"/>
      <c r="M117" s="22"/>
    </row>
    <row r="118" spans="1:13" ht="21.15" customHeight="1" x14ac:dyDescent="0.35">
      <c r="A118" s="27" t="s">
        <v>65</v>
      </c>
      <c r="B118" s="28" t="s">
        <v>16</v>
      </c>
      <c r="C118" s="28" t="s">
        <v>6</v>
      </c>
      <c r="D118" s="148" t="s">
        <v>66</v>
      </c>
      <c r="E118" s="148"/>
      <c r="F118" s="148"/>
      <c r="G118" s="148"/>
      <c r="H118" s="148"/>
      <c r="I118" s="148"/>
      <c r="J118" s="148"/>
      <c r="K118" s="24">
        <f>SUM(K121:K123)</f>
        <v>19</v>
      </c>
      <c r="L118" s="38"/>
      <c r="M118" s="38">
        <f>ROUND(K118*L118,2)</f>
        <v>0</v>
      </c>
    </row>
    <row r="119" spans="1:13" ht="48" customHeight="1" x14ac:dyDescent="0.35">
      <c r="A119" s="141"/>
      <c r="B119" s="141"/>
      <c r="C119" s="141"/>
      <c r="D119" s="137" t="s">
        <v>67</v>
      </c>
      <c r="E119" s="138"/>
      <c r="F119" s="138"/>
      <c r="G119" s="138"/>
      <c r="H119" s="138"/>
      <c r="I119" s="138"/>
      <c r="J119" s="139"/>
      <c r="K119" s="30"/>
      <c r="L119" s="30"/>
      <c r="M119" s="30"/>
    </row>
    <row r="120" spans="1:13" ht="15" customHeight="1" x14ac:dyDescent="0.35">
      <c r="A120" s="141"/>
      <c r="B120" s="141"/>
      <c r="C120" s="141"/>
      <c r="D120" s="141"/>
      <c r="E120" s="55"/>
      <c r="F120" s="50" t="s">
        <v>20</v>
      </c>
      <c r="G120" s="50" t="s">
        <v>21</v>
      </c>
      <c r="H120" s="50" t="s">
        <v>22</v>
      </c>
      <c r="I120" s="50" t="s">
        <v>23</v>
      </c>
      <c r="J120" s="50" t="s">
        <v>24</v>
      </c>
      <c r="K120" s="50" t="s">
        <v>25</v>
      </c>
      <c r="L120" s="51"/>
      <c r="M120" s="51"/>
    </row>
    <row r="121" spans="1:13" ht="15" customHeight="1" x14ac:dyDescent="0.35">
      <c r="A121" s="141"/>
      <c r="B121" s="141"/>
      <c r="C121" s="141"/>
      <c r="D121" s="141"/>
      <c r="E121" s="28" t="s">
        <v>41</v>
      </c>
      <c r="F121" s="52">
        <v>4</v>
      </c>
      <c r="G121" s="53"/>
      <c r="H121" s="53"/>
      <c r="I121" s="53"/>
      <c r="J121" s="54">
        <f>ROUND(F121,3)</f>
        <v>4</v>
      </c>
      <c r="K121" s="22"/>
      <c r="L121" s="22"/>
      <c r="M121" s="22"/>
    </row>
    <row r="122" spans="1:13" ht="15" customHeight="1" x14ac:dyDescent="0.35">
      <c r="A122" s="141"/>
      <c r="B122" s="141"/>
      <c r="C122" s="141"/>
      <c r="D122" s="141"/>
      <c r="E122" s="28" t="s">
        <v>42</v>
      </c>
      <c r="F122" s="52">
        <v>7</v>
      </c>
      <c r="G122" s="53"/>
      <c r="H122" s="53"/>
      <c r="I122" s="53"/>
      <c r="J122" s="54">
        <f>ROUND(F122,3)</f>
        <v>7</v>
      </c>
      <c r="K122" s="22"/>
      <c r="L122" s="22"/>
      <c r="M122" s="22"/>
    </row>
    <row r="123" spans="1:13" ht="15" customHeight="1" x14ac:dyDescent="0.35">
      <c r="A123" s="141"/>
      <c r="B123" s="141"/>
      <c r="C123" s="141"/>
      <c r="D123" s="141"/>
      <c r="E123" s="28" t="s">
        <v>43</v>
      </c>
      <c r="F123" s="52">
        <v>8</v>
      </c>
      <c r="G123" s="53"/>
      <c r="H123" s="53"/>
      <c r="I123" s="53"/>
      <c r="J123" s="54">
        <f>ROUND(F123,3)</f>
        <v>8</v>
      </c>
      <c r="K123" s="26">
        <f>SUM(J121:J123)</f>
        <v>19</v>
      </c>
      <c r="L123" s="22"/>
      <c r="M123" s="22"/>
    </row>
    <row r="124" spans="1:13" ht="21.15" customHeight="1" x14ac:dyDescent="0.35">
      <c r="A124" s="27" t="s">
        <v>68</v>
      </c>
      <c r="B124" s="28" t="s">
        <v>16</v>
      </c>
      <c r="C124" s="28" t="s">
        <v>6</v>
      </c>
      <c r="D124" s="148" t="s">
        <v>69</v>
      </c>
      <c r="E124" s="148"/>
      <c r="F124" s="148"/>
      <c r="G124" s="148"/>
      <c r="H124" s="148"/>
      <c r="I124" s="148"/>
      <c r="J124" s="148"/>
      <c r="K124" s="24">
        <f>SUM(K127:K129)</f>
        <v>10</v>
      </c>
      <c r="L124" s="38"/>
      <c r="M124" s="38">
        <f>ROUND(K124*L124,2)</f>
        <v>0</v>
      </c>
    </row>
    <row r="125" spans="1:13" ht="41" customHeight="1" x14ac:dyDescent="0.35">
      <c r="A125" s="146"/>
      <c r="B125" s="146"/>
      <c r="C125" s="146"/>
      <c r="D125" s="137" t="s">
        <v>70</v>
      </c>
      <c r="E125" s="138"/>
      <c r="F125" s="138"/>
      <c r="G125" s="138"/>
      <c r="H125" s="138"/>
      <c r="I125" s="138"/>
      <c r="J125" s="139"/>
      <c r="K125" s="30"/>
      <c r="L125" s="30"/>
      <c r="M125" s="30"/>
    </row>
    <row r="126" spans="1:13" ht="15" customHeight="1" x14ac:dyDescent="0.35">
      <c r="A126" s="165"/>
      <c r="B126" s="165"/>
      <c r="C126" s="165"/>
      <c r="D126" s="165"/>
      <c r="E126" s="47"/>
      <c r="F126" s="36" t="s">
        <v>20</v>
      </c>
      <c r="G126" s="36" t="s">
        <v>21</v>
      </c>
      <c r="H126" s="36" t="s">
        <v>22</v>
      </c>
      <c r="I126" s="36" t="s">
        <v>23</v>
      </c>
      <c r="J126" s="36" t="s">
        <v>24</v>
      </c>
      <c r="K126" s="36" t="s">
        <v>25</v>
      </c>
      <c r="L126" s="39"/>
      <c r="M126" s="39"/>
    </row>
    <row r="127" spans="1:13" ht="15" customHeight="1" x14ac:dyDescent="0.35">
      <c r="A127" s="165"/>
      <c r="B127" s="165"/>
      <c r="C127" s="165"/>
      <c r="D127" s="165"/>
      <c r="E127" s="47" t="s">
        <v>41</v>
      </c>
      <c r="F127" s="36">
        <v>2</v>
      </c>
      <c r="G127" s="54"/>
      <c r="H127" s="54"/>
      <c r="I127" s="54"/>
      <c r="J127" s="54">
        <f>ROUND(F127,3)</f>
        <v>2</v>
      </c>
      <c r="K127" s="39"/>
      <c r="L127" s="39"/>
      <c r="M127" s="39"/>
    </row>
    <row r="128" spans="1:13" ht="15" customHeight="1" x14ac:dyDescent="0.35">
      <c r="A128" s="165"/>
      <c r="B128" s="165"/>
      <c r="C128" s="165"/>
      <c r="D128" s="165"/>
      <c r="E128" s="47" t="s">
        <v>42</v>
      </c>
      <c r="F128" s="36">
        <v>4</v>
      </c>
      <c r="G128" s="54"/>
      <c r="H128" s="54"/>
      <c r="I128" s="54"/>
      <c r="J128" s="54">
        <f>ROUND(F128,3)</f>
        <v>4</v>
      </c>
      <c r="K128" s="39"/>
      <c r="L128" s="39"/>
      <c r="M128" s="39"/>
    </row>
    <row r="129" spans="1:13" ht="15" customHeight="1" x14ac:dyDescent="0.35">
      <c r="A129" s="165"/>
      <c r="B129" s="165"/>
      <c r="C129" s="165"/>
      <c r="D129" s="165"/>
      <c r="E129" s="56" t="s">
        <v>43</v>
      </c>
      <c r="F129" s="57">
        <v>4</v>
      </c>
      <c r="G129" s="58"/>
      <c r="H129" s="58"/>
      <c r="I129" s="58"/>
      <c r="J129" s="58">
        <f>ROUND(F129,3)</f>
        <v>4</v>
      </c>
      <c r="K129" s="44">
        <f>SUM(J127:J129)</f>
        <v>10</v>
      </c>
      <c r="L129" s="59"/>
      <c r="M129" s="59"/>
    </row>
    <row r="130" spans="1:13" ht="21.15" customHeight="1" x14ac:dyDescent="0.35">
      <c r="A130" s="27" t="s">
        <v>71</v>
      </c>
      <c r="B130" s="28" t="s">
        <v>16</v>
      </c>
      <c r="C130" s="28" t="s">
        <v>6</v>
      </c>
      <c r="D130" s="148" t="s">
        <v>72</v>
      </c>
      <c r="E130" s="148"/>
      <c r="F130" s="148"/>
      <c r="G130" s="148"/>
      <c r="H130" s="148"/>
      <c r="I130" s="148"/>
      <c r="J130" s="148"/>
      <c r="K130" s="24">
        <f>SUM(K133:K135)</f>
        <v>9</v>
      </c>
      <c r="L130" s="38"/>
      <c r="M130" s="38">
        <f>ROUND(K130*L130,2)</f>
        <v>0</v>
      </c>
    </row>
    <row r="131" spans="1:13" ht="43" customHeight="1" x14ac:dyDescent="0.35">
      <c r="A131" s="141"/>
      <c r="B131" s="141"/>
      <c r="C131" s="141"/>
      <c r="D131" s="137" t="s">
        <v>73</v>
      </c>
      <c r="E131" s="138"/>
      <c r="F131" s="138"/>
      <c r="G131" s="138"/>
      <c r="H131" s="138"/>
      <c r="I131" s="138"/>
      <c r="J131" s="139"/>
      <c r="K131" s="30"/>
      <c r="L131" s="30"/>
      <c r="M131" s="30"/>
    </row>
    <row r="132" spans="1:13" ht="15" customHeight="1" x14ac:dyDescent="0.35">
      <c r="A132" s="141"/>
      <c r="B132" s="141"/>
      <c r="C132" s="141"/>
      <c r="D132" s="141"/>
      <c r="E132" s="47"/>
      <c r="F132" s="36" t="s">
        <v>20</v>
      </c>
      <c r="G132" s="36" t="s">
        <v>21</v>
      </c>
      <c r="H132" s="36" t="s">
        <v>22</v>
      </c>
      <c r="I132" s="36" t="s">
        <v>23</v>
      </c>
      <c r="J132" s="36" t="s">
        <v>24</v>
      </c>
      <c r="K132" s="36" t="s">
        <v>25</v>
      </c>
      <c r="L132" s="39"/>
      <c r="M132" s="39"/>
    </row>
    <row r="133" spans="1:13" ht="15" customHeight="1" x14ac:dyDescent="0.35">
      <c r="A133" s="141"/>
      <c r="B133" s="141"/>
      <c r="C133" s="141"/>
      <c r="D133" s="141"/>
      <c r="E133" s="47" t="s">
        <v>41</v>
      </c>
      <c r="F133" s="36">
        <v>2</v>
      </c>
      <c r="G133" s="54"/>
      <c r="H133" s="54"/>
      <c r="I133" s="54"/>
      <c r="J133" s="54">
        <f>ROUND(F133,3)</f>
        <v>2</v>
      </c>
      <c r="K133" s="39"/>
      <c r="L133" s="39"/>
      <c r="M133" s="39"/>
    </row>
    <row r="134" spans="1:13" ht="15" customHeight="1" x14ac:dyDescent="0.35">
      <c r="A134" s="141"/>
      <c r="B134" s="141"/>
      <c r="C134" s="141"/>
      <c r="D134" s="141"/>
      <c r="E134" s="47" t="s">
        <v>42</v>
      </c>
      <c r="F134" s="36">
        <v>3</v>
      </c>
      <c r="G134" s="54"/>
      <c r="H134" s="54"/>
      <c r="I134" s="54"/>
      <c r="J134" s="54">
        <f>ROUND(F134,3)</f>
        <v>3</v>
      </c>
      <c r="K134" s="39"/>
      <c r="L134" s="39"/>
      <c r="M134" s="39"/>
    </row>
    <row r="135" spans="1:13" ht="15" customHeight="1" x14ac:dyDescent="0.35">
      <c r="A135" s="141"/>
      <c r="B135" s="141"/>
      <c r="C135" s="141"/>
      <c r="D135" s="141"/>
      <c r="E135" s="47" t="s">
        <v>43</v>
      </c>
      <c r="F135" s="36">
        <v>4</v>
      </c>
      <c r="G135" s="54"/>
      <c r="H135" s="54"/>
      <c r="I135" s="54"/>
      <c r="J135" s="54">
        <f>ROUND(F135,3)</f>
        <v>4</v>
      </c>
      <c r="K135" s="25">
        <f>SUM(J133:J135)</f>
        <v>9</v>
      </c>
      <c r="L135" s="39"/>
      <c r="M135" s="39"/>
    </row>
    <row r="136" spans="1:13" ht="28" customHeight="1" x14ac:dyDescent="0.35">
      <c r="A136" s="27" t="s">
        <v>74</v>
      </c>
      <c r="B136" s="28" t="s">
        <v>16</v>
      </c>
      <c r="C136" s="28" t="s">
        <v>6</v>
      </c>
      <c r="D136" s="148" t="s">
        <v>75</v>
      </c>
      <c r="E136" s="148"/>
      <c r="F136" s="148"/>
      <c r="G136" s="148"/>
      <c r="H136" s="148"/>
      <c r="I136" s="148"/>
      <c r="J136" s="148"/>
      <c r="K136" s="24">
        <f>SUM(K139:K141)</f>
        <v>18</v>
      </c>
      <c r="L136" s="38"/>
      <c r="M136" s="38">
        <f>ROUND(K136*L136,2)</f>
        <v>0</v>
      </c>
    </row>
    <row r="137" spans="1:13" ht="39" customHeight="1" x14ac:dyDescent="0.35">
      <c r="A137" s="141"/>
      <c r="B137" s="141"/>
      <c r="C137" s="141"/>
      <c r="D137" s="197" t="s">
        <v>76</v>
      </c>
      <c r="E137" s="197"/>
      <c r="F137" s="197"/>
      <c r="G137" s="197"/>
      <c r="H137" s="197"/>
      <c r="I137" s="197"/>
      <c r="J137" s="197"/>
      <c r="K137" s="30"/>
      <c r="L137" s="30"/>
      <c r="M137" s="30"/>
    </row>
    <row r="138" spans="1:13" ht="15" customHeight="1" x14ac:dyDescent="0.35">
      <c r="A138" s="141"/>
      <c r="B138" s="141"/>
      <c r="C138" s="141"/>
      <c r="D138" s="141"/>
      <c r="E138" s="60"/>
      <c r="F138" s="36" t="s">
        <v>20</v>
      </c>
      <c r="G138" s="36" t="s">
        <v>21</v>
      </c>
      <c r="H138" s="36" t="s">
        <v>22</v>
      </c>
      <c r="I138" s="36" t="s">
        <v>23</v>
      </c>
      <c r="J138" s="36" t="s">
        <v>24</v>
      </c>
      <c r="K138" s="36" t="s">
        <v>25</v>
      </c>
      <c r="L138" s="61"/>
      <c r="M138" s="61"/>
    </row>
    <row r="139" spans="1:13" ht="15" customHeight="1" x14ac:dyDescent="0.35">
      <c r="A139" s="141"/>
      <c r="B139" s="141"/>
      <c r="C139" s="141"/>
      <c r="D139" s="141"/>
      <c r="E139" s="47" t="s">
        <v>41</v>
      </c>
      <c r="F139" s="36">
        <v>4</v>
      </c>
      <c r="G139" s="54"/>
      <c r="H139" s="54"/>
      <c r="I139" s="54"/>
      <c r="J139" s="54">
        <f>ROUND(F139,3)</f>
        <v>4</v>
      </c>
      <c r="K139" s="39"/>
      <c r="L139" s="39"/>
      <c r="M139" s="61"/>
    </row>
    <row r="140" spans="1:13" ht="15" customHeight="1" x14ac:dyDescent="0.35">
      <c r="A140" s="141"/>
      <c r="B140" s="141"/>
      <c r="C140" s="141"/>
      <c r="D140" s="141"/>
      <c r="E140" s="47" t="s">
        <v>42</v>
      </c>
      <c r="F140" s="36">
        <v>6</v>
      </c>
      <c r="G140" s="54"/>
      <c r="H140" s="54"/>
      <c r="I140" s="54"/>
      <c r="J140" s="54">
        <f>ROUND(F140,3)</f>
        <v>6</v>
      </c>
      <c r="K140" s="39"/>
      <c r="L140" s="39"/>
      <c r="M140" s="61"/>
    </row>
    <row r="141" spans="1:13" ht="15" customHeight="1" x14ac:dyDescent="0.35">
      <c r="A141" s="141"/>
      <c r="B141" s="141"/>
      <c r="C141" s="141"/>
      <c r="D141" s="141"/>
      <c r="E141" s="47" t="s">
        <v>43</v>
      </c>
      <c r="F141" s="36">
        <v>8</v>
      </c>
      <c r="G141" s="54"/>
      <c r="H141" s="54"/>
      <c r="I141" s="54"/>
      <c r="J141" s="54">
        <f>ROUND(F141,3)</f>
        <v>8</v>
      </c>
      <c r="K141" s="25">
        <f>SUM(J139:J141)</f>
        <v>18</v>
      </c>
      <c r="L141" s="39"/>
      <c r="M141" s="61"/>
    </row>
    <row r="142" spans="1:13" ht="21.15" customHeight="1" x14ac:dyDescent="0.35">
      <c r="A142" s="27" t="s">
        <v>77</v>
      </c>
      <c r="B142" s="28" t="s">
        <v>16</v>
      </c>
      <c r="C142" s="28" t="s">
        <v>50</v>
      </c>
      <c r="D142" s="148" t="s">
        <v>78</v>
      </c>
      <c r="E142" s="148"/>
      <c r="F142" s="148"/>
      <c r="G142" s="148"/>
      <c r="H142" s="148"/>
      <c r="I142" s="148"/>
      <c r="J142" s="148"/>
      <c r="K142" s="24">
        <f>SUM(K145:K147)</f>
        <v>15.1</v>
      </c>
      <c r="L142" s="38"/>
      <c r="M142" s="38">
        <f>ROUND(K142*L142,2)</f>
        <v>0</v>
      </c>
    </row>
    <row r="143" spans="1:13" ht="39" customHeight="1" x14ac:dyDescent="0.35">
      <c r="A143" s="141"/>
      <c r="B143" s="141"/>
      <c r="C143" s="141"/>
      <c r="D143" s="137" t="s">
        <v>79</v>
      </c>
      <c r="E143" s="138"/>
      <c r="F143" s="138"/>
      <c r="G143" s="138"/>
      <c r="H143" s="138"/>
      <c r="I143" s="138"/>
      <c r="J143" s="139"/>
      <c r="K143" s="30"/>
      <c r="L143" s="30"/>
      <c r="M143" s="30"/>
    </row>
    <row r="144" spans="1:13" ht="15" customHeight="1" x14ac:dyDescent="0.35">
      <c r="A144" s="141"/>
      <c r="B144" s="141"/>
      <c r="C144" s="141"/>
      <c r="D144" s="141"/>
      <c r="E144" s="47"/>
      <c r="F144" s="36" t="s">
        <v>20</v>
      </c>
      <c r="G144" s="36" t="s">
        <v>21</v>
      </c>
      <c r="H144" s="36" t="s">
        <v>22</v>
      </c>
      <c r="I144" s="36" t="s">
        <v>23</v>
      </c>
      <c r="J144" s="36" t="s">
        <v>24</v>
      </c>
      <c r="K144" s="36" t="s">
        <v>25</v>
      </c>
      <c r="L144" s="22"/>
      <c r="M144" s="22"/>
    </row>
    <row r="145" spans="1:13" ht="15" customHeight="1" x14ac:dyDescent="0.35">
      <c r="A145" s="141"/>
      <c r="B145" s="141"/>
      <c r="C145" s="141"/>
      <c r="D145" s="141"/>
      <c r="E145" s="47" t="s">
        <v>41</v>
      </c>
      <c r="F145" s="36">
        <v>2</v>
      </c>
      <c r="G145" s="54">
        <v>1.6</v>
      </c>
      <c r="H145" s="54"/>
      <c r="I145" s="54"/>
      <c r="J145" s="54">
        <f>ROUND(F145*G145,3)</f>
        <v>3.2</v>
      </c>
      <c r="K145" s="39"/>
      <c r="L145" s="22"/>
      <c r="M145" s="22"/>
    </row>
    <row r="146" spans="1:13" ht="15" customHeight="1" x14ac:dyDescent="0.35">
      <c r="A146" s="141"/>
      <c r="B146" s="141"/>
      <c r="C146" s="141"/>
      <c r="D146" s="141"/>
      <c r="E146" s="47" t="s">
        <v>42</v>
      </c>
      <c r="F146" s="36">
        <v>1</v>
      </c>
      <c r="G146" s="54">
        <v>4.8</v>
      </c>
      <c r="H146" s="54"/>
      <c r="I146" s="54"/>
      <c r="J146" s="54">
        <f>ROUND(F146*G146,3)</f>
        <v>4.8</v>
      </c>
      <c r="K146" s="39"/>
      <c r="L146" s="22"/>
      <c r="M146" s="22"/>
    </row>
    <row r="147" spans="1:13" ht="15" customHeight="1" x14ac:dyDescent="0.35">
      <c r="A147" s="141"/>
      <c r="B147" s="141"/>
      <c r="C147" s="141"/>
      <c r="D147" s="141"/>
      <c r="E147" s="47" t="s">
        <v>43</v>
      </c>
      <c r="F147" s="36">
        <v>2</v>
      </c>
      <c r="G147" s="54">
        <v>3.55</v>
      </c>
      <c r="H147" s="54"/>
      <c r="I147" s="54"/>
      <c r="J147" s="54">
        <f>ROUND(F147*G147,3)</f>
        <v>7.1</v>
      </c>
      <c r="K147" s="25">
        <f>SUM(J145:J147)</f>
        <v>15.1</v>
      </c>
      <c r="L147" s="22"/>
      <c r="M147" s="22"/>
    </row>
    <row r="148" spans="1:13" ht="21.15" customHeight="1" x14ac:dyDescent="0.35">
      <c r="A148" s="27" t="s">
        <v>80</v>
      </c>
      <c r="B148" s="28" t="s">
        <v>16</v>
      </c>
      <c r="C148" s="28" t="s">
        <v>6</v>
      </c>
      <c r="D148" s="148" t="s">
        <v>81</v>
      </c>
      <c r="E148" s="148"/>
      <c r="F148" s="148"/>
      <c r="G148" s="148"/>
      <c r="H148" s="148"/>
      <c r="I148" s="148"/>
      <c r="J148" s="148"/>
      <c r="K148" s="24">
        <f>ROUND(1,2)</f>
        <v>1</v>
      </c>
      <c r="L148" s="38"/>
      <c r="M148" s="38">
        <f>ROUND(K148*L148,2)</f>
        <v>0</v>
      </c>
    </row>
    <row r="149" spans="1:13" ht="34" customHeight="1" x14ac:dyDescent="0.35">
      <c r="A149" s="141"/>
      <c r="B149" s="141"/>
      <c r="C149" s="141"/>
      <c r="D149" s="137" t="s">
        <v>82</v>
      </c>
      <c r="E149" s="138"/>
      <c r="F149" s="138"/>
      <c r="G149" s="138"/>
      <c r="H149" s="138"/>
      <c r="I149" s="138"/>
      <c r="J149" s="139"/>
      <c r="K149" s="30"/>
      <c r="L149" s="30"/>
      <c r="M149" s="30"/>
    </row>
    <row r="150" spans="1:13" ht="15.5" customHeight="1" x14ac:dyDescent="0.35">
      <c r="A150" s="27" t="s">
        <v>83</v>
      </c>
      <c r="B150" s="28" t="s">
        <v>16</v>
      </c>
      <c r="C150" s="28" t="s">
        <v>6</v>
      </c>
      <c r="D150" s="148" t="s">
        <v>84</v>
      </c>
      <c r="E150" s="148"/>
      <c r="F150" s="148"/>
      <c r="G150" s="148"/>
      <c r="H150" s="148"/>
      <c r="I150" s="148"/>
      <c r="J150" s="148"/>
      <c r="K150" s="24">
        <f>ROUND(1,2)</f>
        <v>1</v>
      </c>
      <c r="L150" s="38"/>
      <c r="M150" s="38">
        <f>ROUND(K150*L150,2)</f>
        <v>0</v>
      </c>
    </row>
    <row r="151" spans="1:13" ht="43.5" customHeight="1" x14ac:dyDescent="0.35">
      <c r="A151" s="141"/>
      <c r="B151" s="141"/>
      <c r="C151" s="141"/>
      <c r="D151" s="137" t="s">
        <v>85</v>
      </c>
      <c r="E151" s="138"/>
      <c r="F151" s="138"/>
      <c r="G151" s="138"/>
      <c r="H151" s="138"/>
      <c r="I151" s="138"/>
      <c r="J151" s="139"/>
      <c r="K151" s="30"/>
      <c r="L151" s="30"/>
      <c r="M151" s="30"/>
    </row>
    <row r="152" spans="1:13" ht="39" customHeight="1" x14ac:dyDescent="0.35">
      <c r="A152" s="27" t="s">
        <v>86</v>
      </c>
      <c r="B152" s="28" t="s">
        <v>16</v>
      </c>
      <c r="C152" s="28" t="s">
        <v>6</v>
      </c>
      <c r="D152" s="148" t="s">
        <v>87</v>
      </c>
      <c r="E152" s="148"/>
      <c r="F152" s="148"/>
      <c r="G152" s="148"/>
      <c r="H152" s="148"/>
      <c r="I152" s="148"/>
      <c r="J152" s="148"/>
      <c r="K152" s="24">
        <f>SUM(K155:K163)</f>
        <v>170.1</v>
      </c>
      <c r="L152" s="38"/>
      <c r="M152" s="38">
        <f>ROUND(K152*L152,2)</f>
        <v>0</v>
      </c>
    </row>
    <row r="153" spans="1:13" ht="50" customHeight="1" x14ac:dyDescent="0.35">
      <c r="A153" s="141"/>
      <c r="B153" s="141"/>
      <c r="C153" s="141"/>
      <c r="D153" s="137" t="s">
        <v>88</v>
      </c>
      <c r="E153" s="138"/>
      <c r="F153" s="138"/>
      <c r="G153" s="138"/>
      <c r="H153" s="138"/>
      <c r="I153" s="138"/>
      <c r="J153" s="139"/>
      <c r="K153" s="30"/>
      <c r="L153" s="30"/>
      <c r="M153" s="30"/>
    </row>
    <row r="154" spans="1:13" ht="15" customHeight="1" x14ac:dyDescent="0.35">
      <c r="A154" s="141"/>
      <c r="B154" s="141"/>
      <c r="C154" s="141"/>
      <c r="D154" s="141"/>
      <c r="E154" s="47"/>
      <c r="F154" s="36" t="s">
        <v>20</v>
      </c>
      <c r="G154" s="36" t="s">
        <v>21</v>
      </c>
      <c r="H154" s="36" t="s">
        <v>22</v>
      </c>
      <c r="I154" s="36" t="s">
        <v>23</v>
      </c>
      <c r="J154" s="36" t="s">
        <v>24</v>
      </c>
      <c r="K154" s="36" t="s">
        <v>25</v>
      </c>
      <c r="L154" s="39"/>
      <c r="M154" s="39"/>
    </row>
    <row r="155" spans="1:13" ht="15" customHeight="1" x14ac:dyDescent="0.35">
      <c r="A155" s="141"/>
      <c r="B155" s="141"/>
      <c r="C155" s="141"/>
      <c r="D155" s="141"/>
      <c r="E155" s="47" t="s">
        <v>89</v>
      </c>
      <c r="F155" s="36"/>
      <c r="G155" s="54"/>
      <c r="H155" s="54"/>
      <c r="I155" s="54"/>
      <c r="J155" s="36" t="s">
        <v>90</v>
      </c>
      <c r="K155" s="39"/>
      <c r="L155" s="39"/>
      <c r="M155" s="39"/>
    </row>
    <row r="156" spans="1:13" ht="15" customHeight="1" x14ac:dyDescent="0.35">
      <c r="A156" s="141"/>
      <c r="B156" s="141"/>
      <c r="C156" s="141"/>
      <c r="D156" s="141"/>
      <c r="E156" s="47" t="s">
        <v>91</v>
      </c>
      <c r="F156" s="40">
        <v>33</v>
      </c>
      <c r="G156" s="25"/>
      <c r="H156" s="25"/>
      <c r="I156" s="25"/>
      <c r="J156" s="25">
        <f>ROUND(F156,3)</f>
        <v>33</v>
      </c>
      <c r="K156" s="39"/>
      <c r="L156" s="39"/>
      <c r="M156" s="39"/>
    </row>
    <row r="157" spans="1:13" ht="21.15" customHeight="1" x14ac:dyDescent="0.35">
      <c r="A157" s="141"/>
      <c r="B157" s="141"/>
      <c r="C157" s="141"/>
      <c r="D157" s="141"/>
      <c r="E157" s="47" t="s">
        <v>92</v>
      </c>
      <c r="F157" s="40">
        <v>6</v>
      </c>
      <c r="G157" s="25"/>
      <c r="H157" s="25"/>
      <c r="I157" s="25"/>
      <c r="J157" s="25">
        <f>ROUND(F157,3)</f>
        <v>6</v>
      </c>
      <c r="K157" s="39"/>
      <c r="L157" s="39"/>
      <c r="M157" s="39"/>
    </row>
    <row r="158" spans="1:13" ht="15" customHeight="1" x14ac:dyDescent="0.35">
      <c r="A158" s="141"/>
      <c r="B158" s="141"/>
      <c r="C158" s="141"/>
      <c r="D158" s="141"/>
      <c r="E158" s="47" t="s">
        <v>93</v>
      </c>
      <c r="F158" s="40"/>
      <c r="G158" s="25"/>
      <c r="H158" s="25"/>
      <c r="I158" s="25"/>
      <c r="J158" s="40" t="s">
        <v>90</v>
      </c>
      <c r="K158" s="39"/>
      <c r="L158" s="39"/>
      <c r="M158" s="39"/>
    </row>
    <row r="159" spans="1:13" ht="15" customHeight="1" x14ac:dyDescent="0.35">
      <c r="A159" s="141"/>
      <c r="B159" s="141"/>
      <c r="C159" s="141"/>
      <c r="D159" s="141"/>
      <c r="E159" s="47" t="s">
        <v>94</v>
      </c>
      <c r="F159" s="40">
        <v>74</v>
      </c>
      <c r="G159" s="25"/>
      <c r="H159" s="25"/>
      <c r="I159" s="25"/>
      <c r="J159" s="25">
        <f>ROUND(F159,3)</f>
        <v>74</v>
      </c>
      <c r="K159" s="39"/>
      <c r="L159" s="39"/>
      <c r="M159" s="39"/>
    </row>
    <row r="160" spans="1:13" ht="15" customHeight="1" x14ac:dyDescent="0.35">
      <c r="A160" s="141"/>
      <c r="B160" s="141"/>
      <c r="C160" s="141"/>
      <c r="D160" s="141"/>
      <c r="E160" s="47" t="s">
        <v>95</v>
      </c>
      <c r="F160" s="40">
        <v>100</v>
      </c>
      <c r="G160" s="25"/>
      <c r="H160" s="25"/>
      <c r="I160" s="25"/>
      <c r="J160" s="25">
        <f>ROUND(F160,3)</f>
        <v>100</v>
      </c>
      <c r="K160" s="39"/>
      <c r="L160" s="39"/>
      <c r="M160" s="39"/>
    </row>
    <row r="161" spans="1:13" ht="21.15" customHeight="1" x14ac:dyDescent="0.35">
      <c r="A161" s="141"/>
      <c r="B161" s="141"/>
      <c r="C161" s="141"/>
      <c r="D161" s="141"/>
      <c r="E161" s="47" t="s">
        <v>92</v>
      </c>
      <c r="F161" s="40">
        <v>12</v>
      </c>
      <c r="G161" s="25"/>
      <c r="H161" s="25"/>
      <c r="I161" s="25"/>
      <c r="J161" s="25">
        <f>ROUND(F161,3)</f>
        <v>12</v>
      </c>
      <c r="K161" s="39"/>
      <c r="L161" s="39"/>
      <c r="M161" s="39"/>
    </row>
    <row r="162" spans="1:13" ht="15" customHeight="1" x14ac:dyDescent="0.35">
      <c r="A162" s="141"/>
      <c r="B162" s="141"/>
      <c r="C162" s="141"/>
      <c r="D162" s="141"/>
      <c r="E162" s="47"/>
      <c r="F162" s="40">
        <v>18</v>
      </c>
      <c r="G162" s="25"/>
      <c r="H162" s="25"/>
      <c r="I162" s="25"/>
      <c r="J162" s="25">
        <f>ROUND(F162,3)</f>
        <v>18</v>
      </c>
      <c r="K162" s="39"/>
      <c r="L162" s="39"/>
      <c r="M162" s="39"/>
    </row>
    <row r="163" spans="1:13" ht="21.15" customHeight="1" x14ac:dyDescent="0.35">
      <c r="A163" s="141"/>
      <c r="B163" s="141"/>
      <c r="C163" s="141"/>
      <c r="D163" s="141"/>
      <c r="E163" s="47" t="s">
        <v>96</v>
      </c>
      <c r="F163" s="40">
        <v>0.7</v>
      </c>
      <c r="G163" s="25"/>
      <c r="H163" s="25"/>
      <c r="I163" s="25"/>
      <c r="J163" s="25">
        <f>SUM(J155:J162)</f>
        <v>243</v>
      </c>
      <c r="K163" s="25">
        <f>ROUND(F163*J163,3)</f>
        <v>170.1</v>
      </c>
      <c r="L163" s="39"/>
      <c r="M163" s="39"/>
    </row>
    <row r="164" spans="1:13" ht="32" customHeight="1" x14ac:dyDescent="0.35">
      <c r="A164" s="27" t="s">
        <v>97</v>
      </c>
      <c r="B164" s="28" t="s">
        <v>16</v>
      </c>
      <c r="C164" s="28" t="s">
        <v>6</v>
      </c>
      <c r="D164" s="148" t="s">
        <v>98</v>
      </c>
      <c r="E164" s="148"/>
      <c r="F164" s="148"/>
      <c r="G164" s="148"/>
      <c r="H164" s="148"/>
      <c r="I164" s="148"/>
      <c r="J164" s="148"/>
      <c r="K164" s="24">
        <f>SUM(K167:K175)</f>
        <v>72.900000000000006</v>
      </c>
      <c r="L164" s="38"/>
      <c r="M164" s="38">
        <f>ROUND(K164*L164,2)</f>
        <v>0</v>
      </c>
    </row>
    <row r="165" spans="1:13" ht="46.5" customHeight="1" x14ac:dyDescent="0.35">
      <c r="A165" s="141"/>
      <c r="B165" s="141"/>
      <c r="C165" s="141"/>
      <c r="D165" s="137" t="s">
        <v>99</v>
      </c>
      <c r="E165" s="138"/>
      <c r="F165" s="138"/>
      <c r="G165" s="138"/>
      <c r="H165" s="138"/>
      <c r="I165" s="138"/>
      <c r="J165" s="139"/>
      <c r="K165" s="30"/>
      <c r="L165" s="30"/>
      <c r="M165" s="30"/>
    </row>
    <row r="166" spans="1:13" ht="15" customHeight="1" x14ac:dyDescent="0.35">
      <c r="A166" s="141"/>
      <c r="B166" s="141"/>
      <c r="C166" s="141"/>
      <c r="D166" s="141"/>
      <c r="E166" s="47"/>
      <c r="F166" s="36" t="s">
        <v>20</v>
      </c>
      <c r="G166" s="36" t="s">
        <v>21</v>
      </c>
      <c r="H166" s="36" t="s">
        <v>22</v>
      </c>
      <c r="I166" s="36" t="s">
        <v>23</v>
      </c>
      <c r="J166" s="36" t="s">
        <v>24</v>
      </c>
      <c r="K166" s="36" t="s">
        <v>25</v>
      </c>
      <c r="L166" s="39"/>
      <c r="M166" s="39"/>
    </row>
    <row r="167" spans="1:13" ht="15" customHeight="1" x14ac:dyDescent="0.35">
      <c r="A167" s="141"/>
      <c r="B167" s="141"/>
      <c r="C167" s="141"/>
      <c r="D167" s="141"/>
      <c r="E167" s="47" t="s">
        <v>89</v>
      </c>
      <c r="F167" s="36"/>
      <c r="G167" s="54"/>
      <c r="H167" s="54"/>
      <c r="I167" s="54"/>
      <c r="J167" s="36" t="s">
        <v>90</v>
      </c>
      <c r="K167" s="39"/>
      <c r="L167" s="39"/>
      <c r="M167" s="39"/>
    </row>
    <row r="168" spans="1:13" ht="15" customHeight="1" x14ac:dyDescent="0.35">
      <c r="A168" s="141"/>
      <c r="B168" s="141"/>
      <c r="C168" s="141"/>
      <c r="D168" s="141"/>
      <c r="E168" s="47" t="s">
        <v>91</v>
      </c>
      <c r="F168" s="40">
        <v>33</v>
      </c>
      <c r="G168" s="25"/>
      <c r="H168" s="25"/>
      <c r="I168" s="25"/>
      <c r="J168" s="25">
        <f>ROUND(F168,3)</f>
        <v>33</v>
      </c>
      <c r="K168" s="39"/>
      <c r="L168" s="39"/>
      <c r="M168" s="39"/>
    </row>
    <row r="169" spans="1:13" ht="21.15" customHeight="1" x14ac:dyDescent="0.35">
      <c r="A169" s="141"/>
      <c r="B169" s="141"/>
      <c r="C169" s="141"/>
      <c r="D169" s="141"/>
      <c r="E169" s="47" t="s">
        <v>92</v>
      </c>
      <c r="F169" s="40">
        <v>6</v>
      </c>
      <c r="G169" s="25"/>
      <c r="H169" s="25"/>
      <c r="I169" s="25"/>
      <c r="J169" s="25">
        <f>ROUND(F169,3)</f>
        <v>6</v>
      </c>
      <c r="K169" s="39"/>
      <c r="L169" s="39"/>
      <c r="M169" s="39"/>
    </row>
    <row r="170" spans="1:13" ht="15" customHeight="1" x14ac:dyDescent="0.35">
      <c r="A170" s="141"/>
      <c r="B170" s="141"/>
      <c r="C170" s="141"/>
      <c r="D170" s="141"/>
      <c r="E170" s="47" t="s">
        <v>93</v>
      </c>
      <c r="F170" s="40"/>
      <c r="G170" s="25"/>
      <c r="H170" s="25"/>
      <c r="I170" s="25"/>
      <c r="J170" s="40" t="s">
        <v>90</v>
      </c>
      <c r="K170" s="39"/>
      <c r="L170" s="39"/>
      <c r="M170" s="39"/>
    </row>
    <row r="171" spans="1:13" ht="15" customHeight="1" x14ac:dyDescent="0.35">
      <c r="A171" s="141"/>
      <c r="B171" s="141"/>
      <c r="C171" s="141"/>
      <c r="D171" s="141"/>
      <c r="E171" s="47" t="s">
        <v>94</v>
      </c>
      <c r="F171" s="40">
        <v>74</v>
      </c>
      <c r="G171" s="25"/>
      <c r="H171" s="25"/>
      <c r="I171" s="25"/>
      <c r="J171" s="25">
        <f>ROUND(F171,3)</f>
        <v>74</v>
      </c>
      <c r="K171" s="39"/>
      <c r="L171" s="39"/>
      <c r="M171" s="39"/>
    </row>
    <row r="172" spans="1:13" ht="15" customHeight="1" x14ac:dyDescent="0.35">
      <c r="A172" s="141"/>
      <c r="B172" s="141"/>
      <c r="C172" s="141"/>
      <c r="D172" s="141"/>
      <c r="E172" s="47" t="s">
        <v>95</v>
      </c>
      <c r="F172" s="40">
        <v>100</v>
      </c>
      <c r="G172" s="25"/>
      <c r="H172" s="25"/>
      <c r="I172" s="25"/>
      <c r="J172" s="25">
        <f>ROUND(F172,3)</f>
        <v>100</v>
      </c>
      <c r="K172" s="39"/>
      <c r="L172" s="39"/>
      <c r="M172" s="39"/>
    </row>
    <row r="173" spans="1:13" ht="21.15" customHeight="1" x14ac:dyDescent="0.35">
      <c r="A173" s="141"/>
      <c r="B173" s="141"/>
      <c r="C173" s="141"/>
      <c r="D173" s="141"/>
      <c r="E173" s="47" t="s">
        <v>92</v>
      </c>
      <c r="F173" s="40">
        <v>12</v>
      </c>
      <c r="G173" s="25"/>
      <c r="H173" s="25"/>
      <c r="I173" s="25"/>
      <c r="J173" s="25">
        <f>ROUND(F173,3)</f>
        <v>12</v>
      </c>
      <c r="K173" s="39"/>
      <c r="L173" s="39"/>
      <c r="M173" s="39"/>
    </row>
    <row r="174" spans="1:13" ht="15" customHeight="1" x14ac:dyDescent="0.35">
      <c r="A174" s="141"/>
      <c r="B174" s="141"/>
      <c r="C174" s="141"/>
      <c r="D174" s="141"/>
      <c r="E174" s="47"/>
      <c r="F174" s="40">
        <v>18</v>
      </c>
      <c r="G174" s="25"/>
      <c r="H174" s="25"/>
      <c r="I174" s="25"/>
      <c r="J174" s="25">
        <f>ROUND(F174,3)</f>
        <v>18</v>
      </c>
      <c r="K174" s="39"/>
      <c r="L174" s="39"/>
      <c r="M174" s="39"/>
    </row>
    <row r="175" spans="1:13" ht="21.15" customHeight="1" x14ac:dyDescent="0.35">
      <c r="A175" s="141"/>
      <c r="B175" s="141"/>
      <c r="C175" s="141"/>
      <c r="D175" s="141"/>
      <c r="E175" s="47" t="s">
        <v>96</v>
      </c>
      <c r="F175" s="40">
        <v>0.3</v>
      </c>
      <c r="G175" s="25"/>
      <c r="H175" s="25"/>
      <c r="I175" s="25"/>
      <c r="J175" s="25">
        <f>SUM(J167:J174)</f>
        <v>243</v>
      </c>
      <c r="K175" s="25">
        <f>ROUND(F175*J175,3)</f>
        <v>72.900000000000006</v>
      </c>
      <c r="L175" s="39"/>
      <c r="M175" s="39"/>
    </row>
    <row r="176" spans="1:13" ht="15.5" customHeight="1" x14ac:dyDescent="0.35">
      <c r="A176" s="27" t="s">
        <v>100</v>
      </c>
      <c r="B176" s="28" t="s">
        <v>16</v>
      </c>
      <c r="C176" s="28" t="s">
        <v>17</v>
      </c>
      <c r="D176" s="148" t="s">
        <v>101</v>
      </c>
      <c r="E176" s="148"/>
      <c r="F176" s="148"/>
      <c r="G176" s="148"/>
      <c r="H176" s="148"/>
      <c r="I176" s="148"/>
      <c r="J176" s="148"/>
      <c r="K176" s="24">
        <f>SUM(K179:K181)</f>
        <v>12.870000000000001</v>
      </c>
      <c r="L176" s="38"/>
      <c r="M176" s="38">
        <f>ROUND(K176*L176,2)</f>
        <v>0</v>
      </c>
    </row>
    <row r="177" spans="1:13" ht="54.5" customHeight="1" x14ac:dyDescent="0.35">
      <c r="A177" s="141"/>
      <c r="B177" s="141"/>
      <c r="C177" s="141"/>
      <c r="D177" s="137" t="s">
        <v>102</v>
      </c>
      <c r="E177" s="138"/>
      <c r="F177" s="138"/>
      <c r="G177" s="138"/>
      <c r="H177" s="138"/>
      <c r="I177" s="138"/>
      <c r="J177" s="139"/>
      <c r="K177" s="30"/>
      <c r="L177" s="30"/>
      <c r="M177" s="30"/>
    </row>
    <row r="178" spans="1:13" ht="15" customHeight="1" x14ac:dyDescent="0.35">
      <c r="A178" s="141"/>
      <c r="B178" s="141"/>
      <c r="C178" s="141"/>
      <c r="D178" s="141"/>
      <c r="E178" s="47"/>
      <c r="F178" s="36" t="s">
        <v>20</v>
      </c>
      <c r="G178" s="36" t="s">
        <v>21</v>
      </c>
      <c r="H178" s="36" t="s">
        <v>22</v>
      </c>
      <c r="I178" s="36" t="s">
        <v>23</v>
      </c>
      <c r="J178" s="36" t="s">
        <v>24</v>
      </c>
      <c r="K178" s="36" t="s">
        <v>25</v>
      </c>
      <c r="L178" s="39"/>
      <c r="M178" s="39"/>
    </row>
    <row r="179" spans="1:13" ht="15" customHeight="1" x14ac:dyDescent="0.35">
      <c r="A179" s="141"/>
      <c r="B179" s="141"/>
      <c r="C179" s="141"/>
      <c r="D179" s="141"/>
      <c r="E179" s="47" t="s">
        <v>89</v>
      </c>
      <c r="F179" s="40">
        <v>2</v>
      </c>
      <c r="G179" s="25">
        <v>1.3</v>
      </c>
      <c r="H179" s="25"/>
      <c r="I179" s="25">
        <v>1.1000000000000001</v>
      </c>
      <c r="J179" s="25">
        <f>ROUND(F179*G179*I179,3)</f>
        <v>2.86</v>
      </c>
      <c r="K179" s="39"/>
      <c r="L179" s="39"/>
      <c r="M179" s="39"/>
    </row>
    <row r="180" spans="1:13" ht="15" customHeight="1" x14ac:dyDescent="0.35">
      <c r="A180" s="141"/>
      <c r="B180" s="141"/>
      <c r="C180" s="141"/>
      <c r="D180" s="141"/>
      <c r="E180" s="47" t="s">
        <v>93</v>
      </c>
      <c r="F180" s="40">
        <v>3</v>
      </c>
      <c r="G180" s="25">
        <v>1.3</v>
      </c>
      <c r="H180" s="25"/>
      <c r="I180" s="25">
        <v>1.1000000000000001</v>
      </c>
      <c r="J180" s="25">
        <f>ROUND(F180*G180*I180,3)</f>
        <v>4.29</v>
      </c>
      <c r="K180" s="39"/>
      <c r="L180" s="39"/>
      <c r="M180" s="39"/>
    </row>
    <row r="181" spans="1:13" ht="15" customHeight="1" x14ac:dyDescent="0.35">
      <c r="A181" s="141"/>
      <c r="B181" s="141"/>
      <c r="C181" s="141"/>
      <c r="D181" s="141"/>
      <c r="E181" s="47"/>
      <c r="F181" s="40">
        <v>4</v>
      </c>
      <c r="G181" s="25">
        <v>1.3</v>
      </c>
      <c r="H181" s="25"/>
      <c r="I181" s="25">
        <v>1.1000000000000001</v>
      </c>
      <c r="J181" s="25">
        <f>ROUND(F181*G181*I181,3)</f>
        <v>5.72</v>
      </c>
      <c r="K181" s="25">
        <f>SUM(J179:J181)</f>
        <v>12.870000000000001</v>
      </c>
      <c r="L181" s="39"/>
      <c r="M181" s="39"/>
    </row>
    <row r="182" spans="1:13" ht="15.5" customHeight="1" x14ac:dyDescent="0.35">
      <c r="A182" s="27" t="s">
        <v>103</v>
      </c>
      <c r="B182" s="28" t="s">
        <v>16</v>
      </c>
      <c r="C182" s="28" t="s">
        <v>50</v>
      </c>
      <c r="D182" s="148" t="s">
        <v>104</v>
      </c>
      <c r="E182" s="148"/>
      <c r="F182" s="148"/>
      <c r="G182" s="148"/>
      <c r="H182" s="148"/>
      <c r="I182" s="148"/>
      <c r="J182" s="148"/>
      <c r="K182" s="24">
        <f>SUM(K185:K186)</f>
        <v>36.269999999999996</v>
      </c>
      <c r="L182" s="38"/>
      <c r="M182" s="38">
        <f>ROUND(K182*L182,2)</f>
        <v>0</v>
      </c>
    </row>
    <row r="183" spans="1:13" ht="71.5" customHeight="1" x14ac:dyDescent="0.35">
      <c r="A183" s="141"/>
      <c r="B183" s="141"/>
      <c r="C183" s="141"/>
      <c r="D183" s="137" t="s">
        <v>105</v>
      </c>
      <c r="E183" s="138"/>
      <c r="F183" s="138"/>
      <c r="G183" s="138"/>
      <c r="H183" s="138"/>
      <c r="I183" s="138"/>
      <c r="J183" s="139"/>
      <c r="K183" s="30"/>
      <c r="L183" s="30"/>
      <c r="M183" s="30"/>
    </row>
    <row r="184" spans="1:13" ht="15" customHeight="1" x14ac:dyDescent="0.35">
      <c r="A184" s="141"/>
      <c r="B184" s="141"/>
      <c r="C184" s="141"/>
      <c r="D184" s="141"/>
      <c r="E184" s="47"/>
      <c r="F184" s="36" t="s">
        <v>20</v>
      </c>
      <c r="G184" s="36" t="s">
        <v>21</v>
      </c>
      <c r="H184" s="36" t="s">
        <v>22</v>
      </c>
      <c r="I184" s="36" t="s">
        <v>23</v>
      </c>
      <c r="J184" s="36" t="s">
        <v>24</v>
      </c>
      <c r="K184" s="36" t="s">
        <v>25</v>
      </c>
      <c r="L184" s="39"/>
      <c r="M184" s="39"/>
    </row>
    <row r="185" spans="1:13" ht="15" customHeight="1" x14ac:dyDescent="0.35">
      <c r="A185" s="141"/>
      <c r="B185" s="141"/>
      <c r="C185" s="141"/>
      <c r="D185" s="141"/>
      <c r="E185" s="47" t="s">
        <v>106</v>
      </c>
      <c r="F185" s="40">
        <v>8.27</v>
      </c>
      <c r="G185" s="25"/>
      <c r="H185" s="25"/>
      <c r="I185" s="25"/>
      <c r="J185" s="25">
        <f>ROUND(F185,3)</f>
        <v>8.27</v>
      </c>
      <c r="K185" s="39"/>
      <c r="L185" s="39"/>
      <c r="M185" s="39"/>
    </row>
    <row r="186" spans="1:13" ht="15" customHeight="1" x14ac:dyDescent="0.35">
      <c r="A186" s="141"/>
      <c r="B186" s="141"/>
      <c r="C186" s="141"/>
      <c r="D186" s="141"/>
      <c r="E186" s="47" t="s">
        <v>107</v>
      </c>
      <c r="F186" s="40">
        <v>28</v>
      </c>
      <c r="G186" s="25"/>
      <c r="H186" s="25"/>
      <c r="I186" s="25"/>
      <c r="J186" s="25">
        <f>ROUND(F186,3)</f>
        <v>28</v>
      </c>
      <c r="K186" s="25">
        <f>SUM(J185:J186)</f>
        <v>36.269999999999996</v>
      </c>
      <c r="L186" s="39"/>
      <c r="M186" s="39"/>
    </row>
    <row r="187" spans="1:13" ht="15.5" customHeight="1" x14ac:dyDescent="0.35">
      <c r="A187" s="27" t="s">
        <v>108</v>
      </c>
      <c r="B187" s="28" t="s">
        <v>16</v>
      </c>
      <c r="C187" s="28" t="s">
        <v>17</v>
      </c>
      <c r="D187" s="148" t="s">
        <v>109</v>
      </c>
      <c r="E187" s="148"/>
      <c r="F187" s="148"/>
      <c r="G187" s="148"/>
      <c r="H187" s="148"/>
      <c r="I187" s="148"/>
      <c r="J187" s="148"/>
      <c r="K187" s="53">
        <f>SUM(K190:K195)</f>
        <v>47.529999999999994</v>
      </c>
      <c r="L187" s="35"/>
      <c r="M187" s="35">
        <f>ROUND(K187*L187,2)</f>
        <v>0</v>
      </c>
    </row>
    <row r="188" spans="1:13" ht="52" customHeight="1" x14ac:dyDescent="0.35">
      <c r="A188" s="141"/>
      <c r="B188" s="141"/>
      <c r="C188" s="141"/>
      <c r="D188" s="137" t="s">
        <v>110</v>
      </c>
      <c r="E188" s="138"/>
      <c r="F188" s="138"/>
      <c r="G188" s="138"/>
      <c r="H188" s="138"/>
      <c r="I188" s="138"/>
      <c r="J188" s="139"/>
      <c r="K188" s="30"/>
      <c r="L188" s="30"/>
      <c r="M188" s="30"/>
    </row>
    <row r="189" spans="1:13" ht="15" customHeight="1" x14ac:dyDescent="0.35">
      <c r="A189" s="141"/>
      <c r="B189" s="141"/>
      <c r="C189" s="141"/>
      <c r="D189" s="141"/>
      <c r="E189" s="47"/>
      <c r="F189" s="36" t="s">
        <v>20</v>
      </c>
      <c r="G189" s="36" t="s">
        <v>21</v>
      </c>
      <c r="H189" s="36" t="s">
        <v>22</v>
      </c>
      <c r="I189" s="36" t="s">
        <v>23</v>
      </c>
      <c r="J189" s="36" t="s">
        <v>24</v>
      </c>
      <c r="K189" s="36" t="s">
        <v>25</v>
      </c>
      <c r="L189" s="39"/>
      <c r="M189" s="39"/>
    </row>
    <row r="190" spans="1:13" ht="15" customHeight="1" x14ac:dyDescent="0.35">
      <c r="A190" s="141"/>
      <c r="B190" s="141"/>
      <c r="C190" s="141"/>
      <c r="D190" s="141"/>
      <c r="E190" s="47" t="s">
        <v>106</v>
      </c>
      <c r="F190" s="40">
        <v>1</v>
      </c>
      <c r="G190" s="25"/>
      <c r="H190" s="25">
        <v>0.9</v>
      </c>
      <c r="I190" s="25">
        <v>2.1</v>
      </c>
      <c r="J190" s="25">
        <f t="shared" ref="J190:J195" si="5">ROUND(F190*H190*I190,3)</f>
        <v>1.89</v>
      </c>
      <c r="K190" s="39"/>
      <c r="L190" s="39"/>
      <c r="M190" s="39"/>
    </row>
    <row r="191" spans="1:13" ht="15" customHeight="1" x14ac:dyDescent="0.35">
      <c r="A191" s="141"/>
      <c r="B191" s="141"/>
      <c r="C191" s="141"/>
      <c r="D191" s="141"/>
      <c r="E191" s="47"/>
      <c r="F191" s="40">
        <v>6</v>
      </c>
      <c r="G191" s="25"/>
      <c r="H191" s="25">
        <v>0.7</v>
      </c>
      <c r="I191" s="25">
        <v>2.0499999999999998</v>
      </c>
      <c r="J191" s="25">
        <f t="shared" si="5"/>
        <v>8.61</v>
      </c>
      <c r="K191" s="39"/>
      <c r="L191" s="39"/>
      <c r="M191" s="39"/>
    </row>
    <row r="192" spans="1:13" ht="15" customHeight="1" x14ac:dyDescent="0.35">
      <c r="A192" s="141"/>
      <c r="B192" s="141"/>
      <c r="C192" s="141"/>
      <c r="D192" s="141"/>
      <c r="E192" s="47" t="s">
        <v>107</v>
      </c>
      <c r="F192" s="40">
        <v>2</v>
      </c>
      <c r="G192" s="25"/>
      <c r="H192" s="25">
        <v>0.9</v>
      </c>
      <c r="I192" s="25">
        <v>2.1</v>
      </c>
      <c r="J192" s="25">
        <f t="shared" si="5"/>
        <v>3.78</v>
      </c>
      <c r="K192" s="39"/>
      <c r="L192" s="39"/>
      <c r="M192" s="39"/>
    </row>
    <row r="193" spans="1:13" ht="15" customHeight="1" x14ac:dyDescent="0.35">
      <c r="A193" s="141"/>
      <c r="B193" s="141"/>
      <c r="C193" s="141"/>
      <c r="D193" s="141"/>
      <c r="E193" s="47"/>
      <c r="F193" s="40">
        <v>10</v>
      </c>
      <c r="G193" s="25"/>
      <c r="H193" s="25">
        <v>0.7</v>
      </c>
      <c r="I193" s="25">
        <v>2.0499999999999998</v>
      </c>
      <c r="J193" s="25">
        <f t="shared" si="5"/>
        <v>14.35</v>
      </c>
      <c r="K193" s="39"/>
      <c r="L193" s="39"/>
      <c r="M193" s="39"/>
    </row>
    <row r="194" spans="1:13" ht="15" customHeight="1" x14ac:dyDescent="0.35">
      <c r="A194" s="141"/>
      <c r="B194" s="141"/>
      <c r="C194" s="141"/>
      <c r="D194" s="141"/>
      <c r="E194" s="47"/>
      <c r="F194" s="40">
        <v>12</v>
      </c>
      <c r="G194" s="25"/>
      <c r="H194" s="25">
        <v>0.7</v>
      </c>
      <c r="I194" s="25">
        <v>2.0499999999999998</v>
      </c>
      <c r="J194" s="25">
        <f t="shared" si="5"/>
        <v>17.22</v>
      </c>
      <c r="K194" s="39"/>
      <c r="L194" s="39"/>
      <c r="M194" s="39"/>
    </row>
    <row r="195" spans="1:13" ht="15" customHeight="1" x14ac:dyDescent="0.35">
      <c r="A195" s="141"/>
      <c r="B195" s="141"/>
      <c r="C195" s="141"/>
      <c r="D195" s="141"/>
      <c r="E195" s="47" t="s">
        <v>111</v>
      </c>
      <c r="F195" s="40">
        <v>1</v>
      </c>
      <c r="G195" s="25"/>
      <c r="H195" s="25">
        <v>0.8</v>
      </c>
      <c r="I195" s="25">
        <v>2.1</v>
      </c>
      <c r="J195" s="25">
        <f t="shared" si="5"/>
        <v>1.68</v>
      </c>
      <c r="K195" s="25">
        <f>SUM(J190:J195)</f>
        <v>47.529999999999994</v>
      </c>
      <c r="L195" s="39"/>
      <c r="M195" s="39"/>
    </row>
    <row r="196" spans="1:13" ht="21.15" customHeight="1" x14ac:dyDescent="0.35">
      <c r="A196" s="27" t="s">
        <v>112</v>
      </c>
      <c r="B196" s="28" t="s">
        <v>16</v>
      </c>
      <c r="C196" s="28" t="s">
        <v>17</v>
      </c>
      <c r="D196" s="148" t="s">
        <v>113</v>
      </c>
      <c r="E196" s="148"/>
      <c r="F196" s="148"/>
      <c r="G196" s="148"/>
      <c r="H196" s="148"/>
      <c r="I196" s="148"/>
      <c r="J196" s="148"/>
      <c r="K196" s="53">
        <f>SUM(K199:K216)</f>
        <v>23.665999999999993</v>
      </c>
      <c r="L196" s="35"/>
      <c r="M196" s="35">
        <f>ROUND(K196*L196,2)</f>
        <v>0</v>
      </c>
    </row>
    <row r="197" spans="1:13" ht="51" customHeight="1" x14ac:dyDescent="0.35">
      <c r="A197" s="141"/>
      <c r="B197" s="141"/>
      <c r="C197" s="141"/>
      <c r="D197" s="137" t="s">
        <v>114</v>
      </c>
      <c r="E197" s="138"/>
      <c r="F197" s="138"/>
      <c r="G197" s="138"/>
      <c r="H197" s="138"/>
      <c r="I197" s="138"/>
      <c r="J197" s="139"/>
      <c r="K197" s="30"/>
      <c r="L197" s="30"/>
      <c r="M197" s="30"/>
    </row>
    <row r="198" spans="1:13" ht="15" customHeight="1" x14ac:dyDescent="0.35">
      <c r="A198" s="165"/>
      <c r="B198" s="165"/>
      <c r="C198" s="165"/>
      <c r="D198" s="165"/>
      <c r="E198" s="47"/>
      <c r="F198" s="36" t="s">
        <v>20</v>
      </c>
      <c r="G198" s="36" t="s">
        <v>21</v>
      </c>
      <c r="H198" s="36" t="s">
        <v>22</v>
      </c>
      <c r="I198" s="36" t="s">
        <v>23</v>
      </c>
      <c r="J198" s="36" t="s">
        <v>24</v>
      </c>
      <c r="K198" s="36" t="s">
        <v>25</v>
      </c>
      <c r="L198" s="39"/>
      <c r="M198" s="22"/>
    </row>
    <row r="199" spans="1:13" ht="15" customHeight="1" x14ac:dyDescent="0.35">
      <c r="A199" s="165"/>
      <c r="B199" s="165"/>
      <c r="C199" s="165"/>
      <c r="D199" s="165"/>
      <c r="E199" s="47" t="s">
        <v>115</v>
      </c>
      <c r="F199" s="40">
        <v>1</v>
      </c>
      <c r="G199" s="25">
        <v>25</v>
      </c>
      <c r="H199" s="25">
        <v>0.3</v>
      </c>
      <c r="I199" s="25"/>
      <c r="J199" s="25">
        <f t="shared" ref="J199:J215" si="6">ROUND(F199*G199*H199,3)</f>
        <v>7.5</v>
      </c>
      <c r="K199" s="39"/>
      <c r="L199" s="39"/>
      <c r="M199" s="22"/>
    </row>
    <row r="200" spans="1:13" ht="15" customHeight="1" x14ac:dyDescent="0.35">
      <c r="A200" s="165"/>
      <c r="B200" s="165"/>
      <c r="C200" s="165"/>
      <c r="D200" s="165"/>
      <c r="E200" s="47"/>
      <c r="F200" s="40">
        <v>1</v>
      </c>
      <c r="G200" s="25">
        <v>1.5</v>
      </c>
      <c r="H200" s="25">
        <v>0.3</v>
      </c>
      <c r="I200" s="25"/>
      <c r="J200" s="25">
        <f t="shared" si="6"/>
        <v>0.45</v>
      </c>
      <c r="K200" s="39"/>
      <c r="L200" s="39"/>
      <c r="M200" s="22"/>
    </row>
    <row r="201" spans="1:13" ht="15" customHeight="1" x14ac:dyDescent="0.35">
      <c r="A201" s="165"/>
      <c r="B201" s="165"/>
      <c r="C201" s="165"/>
      <c r="D201" s="165"/>
      <c r="E201" s="47"/>
      <c r="F201" s="40">
        <v>1</v>
      </c>
      <c r="G201" s="25">
        <v>4.75</v>
      </c>
      <c r="H201" s="25">
        <v>0.3</v>
      </c>
      <c r="I201" s="25"/>
      <c r="J201" s="25">
        <f t="shared" si="6"/>
        <v>1.425</v>
      </c>
      <c r="K201" s="39"/>
      <c r="L201" s="39"/>
      <c r="M201" s="22"/>
    </row>
    <row r="202" spans="1:13" ht="15" customHeight="1" x14ac:dyDescent="0.35">
      <c r="A202" s="165"/>
      <c r="B202" s="165"/>
      <c r="C202" s="165"/>
      <c r="D202" s="165"/>
      <c r="E202" s="47"/>
      <c r="F202" s="40">
        <v>1</v>
      </c>
      <c r="G202" s="25">
        <v>3.88</v>
      </c>
      <c r="H202" s="25">
        <v>0.3</v>
      </c>
      <c r="I202" s="25"/>
      <c r="J202" s="25">
        <f t="shared" si="6"/>
        <v>1.1639999999999999</v>
      </c>
      <c r="K202" s="39"/>
      <c r="L202" s="39"/>
      <c r="M202" s="22"/>
    </row>
    <row r="203" spans="1:13" ht="15" customHeight="1" x14ac:dyDescent="0.35">
      <c r="A203" s="165"/>
      <c r="B203" s="165"/>
      <c r="C203" s="165"/>
      <c r="D203" s="165"/>
      <c r="E203" s="47"/>
      <c r="F203" s="40">
        <v>1</v>
      </c>
      <c r="G203" s="25">
        <v>7.2</v>
      </c>
      <c r="H203" s="25">
        <v>0.3</v>
      </c>
      <c r="I203" s="25"/>
      <c r="J203" s="25">
        <f t="shared" si="6"/>
        <v>2.16</v>
      </c>
      <c r="K203" s="39"/>
      <c r="L203" s="39"/>
      <c r="M203" s="22"/>
    </row>
    <row r="204" spans="1:13" ht="15" customHeight="1" x14ac:dyDescent="0.35">
      <c r="A204" s="165"/>
      <c r="B204" s="165"/>
      <c r="C204" s="165"/>
      <c r="D204" s="165"/>
      <c r="E204" s="47"/>
      <c r="F204" s="40">
        <v>1</v>
      </c>
      <c r="G204" s="25">
        <v>2</v>
      </c>
      <c r="H204" s="25">
        <v>0.3</v>
      </c>
      <c r="I204" s="25"/>
      <c r="J204" s="25">
        <f t="shared" si="6"/>
        <v>0.6</v>
      </c>
      <c r="K204" s="39"/>
      <c r="L204" s="39"/>
      <c r="M204" s="22"/>
    </row>
    <row r="205" spans="1:13" ht="15" customHeight="1" x14ac:dyDescent="0.35">
      <c r="A205" s="165"/>
      <c r="B205" s="165"/>
      <c r="C205" s="165"/>
      <c r="D205" s="165"/>
      <c r="E205" s="47"/>
      <c r="F205" s="40">
        <v>1</v>
      </c>
      <c r="G205" s="25">
        <v>1</v>
      </c>
      <c r="H205" s="25">
        <v>0.3</v>
      </c>
      <c r="I205" s="25"/>
      <c r="J205" s="25">
        <f t="shared" si="6"/>
        <v>0.3</v>
      </c>
      <c r="K205" s="39"/>
      <c r="L205" s="39"/>
      <c r="M205" s="22"/>
    </row>
    <row r="206" spans="1:13" ht="15" customHeight="1" x14ac:dyDescent="0.35">
      <c r="A206" s="165"/>
      <c r="B206" s="165"/>
      <c r="C206" s="165"/>
      <c r="D206" s="165"/>
      <c r="E206" s="47"/>
      <c r="F206" s="40">
        <v>1</v>
      </c>
      <c r="G206" s="25">
        <v>2</v>
      </c>
      <c r="H206" s="25">
        <v>0.3</v>
      </c>
      <c r="I206" s="25"/>
      <c r="J206" s="25">
        <f t="shared" si="6"/>
        <v>0.6</v>
      </c>
      <c r="K206" s="39"/>
      <c r="L206" s="39"/>
      <c r="M206" s="22"/>
    </row>
    <row r="207" spans="1:13" ht="15" customHeight="1" x14ac:dyDescent="0.35">
      <c r="A207" s="165"/>
      <c r="B207" s="165"/>
      <c r="C207" s="165"/>
      <c r="D207" s="165"/>
      <c r="E207" s="47"/>
      <c r="F207" s="40">
        <v>1</v>
      </c>
      <c r="G207" s="25">
        <v>6.27</v>
      </c>
      <c r="H207" s="25">
        <v>0.3</v>
      </c>
      <c r="I207" s="25"/>
      <c r="J207" s="25">
        <f t="shared" si="6"/>
        <v>1.881</v>
      </c>
      <c r="K207" s="39"/>
      <c r="L207" s="39"/>
      <c r="M207" s="22"/>
    </row>
    <row r="208" spans="1:13" ht="15" customHeight="1" x14ac:dyDescent="0.35">
      <c r="A208" s="165"/>
      <c r="B208" s="165"/>
      <c r="C208" s="165"/>
      <c r="D208" s="165"/>
      <c r="E208" s="47"/>
      <c r="F208" s="40">
        <v>1</v>
      </c>
      <c r="G208" s="25">
        <v>4.7</v>
      </c>
      <c r="H208" s="25">
        <v>0.3</v>
      </c>
      <c r="I208" s="25"/>
      <c r="J208" s="25">
        <f t="shared" si="6"/>
        <v>1.41</v>
      </c>
      <c r="K208" s="39"/>
      <c r="L208" s="39"/>
      <c r="M208" s="22"/>
    </row>
    <row r="209" spans="1:13" ht="15" customHeight="1" x14ac:dyDescent="0.35">
      <c r="A209" s="165"/>
      <c r="B209" s="165"/>
      <c r="C209" s="165"/>
      <c r="D209" s="165"/>
      <c r="E209" s="47"/>
      <c r="F209" s="40">
        <v>1</v>
      </c>
      <c r="G209" s="25">
        <v>2.5</v>
      </c>
      <c r="H209" s="25">
        <v>0.3</v>
      </c>
      <c r="I209" s="25"/>
      <c r="J209" s="25">
        <f t="shared" si="6"/>
        <v>0.75</v>
      </c>
      <c r="K209" s="39"/>
      <c r="L209" s="39"/>
      <c r="M209" s="22"/>
    </row>
    <row r="210" spans="1:13" ht="15" customHeight="1" x14ac:dyDescent="0.35">
      <c r="A210" s="165"/>
      <c r="B210" s="165"/>
      <c r="C210" s="165"/>
      <c r="D210" s="165"/>
      <c r="E210" s="47"/>
      <c r="F210" s="40">
        <v>1</v>
      </c>
      <c r="G210" s="25">
        <v>3.42</v>
      </c>
      <c r="H210" s="25">
        <v>0.3</v>
      </c>
      <c r="I210" s="25"/>
      <c r="J210" s="25">
        <f t="shared" si="6"/>
        <v>1.026</v>
      </c>
      <c r="K210" s="39"/>
      <c r="L210" s="39"/>
      <c r="M210" s="22"/>
    </row>
    <row r="211" spans="1:13" ht="15" customHeight="1" x14ac:dyDescent="0.35">
      <c r="A211" s="165"/>
      <c r="B211" s="165"/>
      <c r="C211" s="165"/>
      <c r="D211" s="165"/>
      <c r="E211" s="47"/>
      <c r="F211" s="40">
        <v>1</v>
      </c>
      <c r="G211" s="25">
        <v>3.7</v>
      </c>
      <c r="H211" s="25">
        <v>0.3</v>
      </c>
      <c r="I211" s="25"/>
      <c r="J211" s="25">
        <f t="shared" si="6"/>
        <v>1.1100000000000001</v>
      </c>
      <c r="K211" s="39"/>
      <c r="L211" s="39"/>
      <c r="M211" s="22"/>
    </row>
    <row r="212" spans="1:13" ht="15" customHeight="1" x14ac:dyDescent="0.35">
      <c r="A212" s="165"/>
      <c r="B212" s="165"/>
      <c r="C212" s="165"/>
      <c r="D212" s="165"/>
      <c r="E212" s="47"/>
      <c r="F212" s="40">
        <v>1</v>
      </c>
      <c r="G212" s="25">
        <v>2.7</v>
      </c>
      <c r="H212" s="25">
        <v>0.3</v>
      </c>
      <c r="I212" s="25"/>
      <c r="J212" s="25">
        <f t="shared" si="6"/>
        <v>0.81</v>
      </c>
      <c r="K212" s="39"/>
      <c r="L212" s="39"/>
      <c r="M212" s="22"/>
    </row>
    <row r="213" spans="1:13" ht="15" customHeight="1" x14ac:dyDescent="0.35">
      <c r="A213" s="165"/>
      <c r="B213" s="165"/>
      <c r="C213" s="165"/>
      <c r="D213" s="165"/>
      <c r="E213" s="47"/>
      <c r="F213" s="40">
        <v>3</v>
      </c>
      <c r="G213" s="25">
        <v>1</v>
      </c>
      <c r="H213" s="25">
        <v>0.3</v>
      </c>
      <c r="I213" s="25"/>
      <c r="J213" s="25">
        <f t="shared" si="6"/>
        <v>0.9</v>
      </c>
      <c r="K213" s="39"/>
      <c r="L213" s="39"/>
      <c r="M213" s="22"/>
    </row>
    <row r="214" spans="1:13" ht="15" customHeight="1" x14ac:dyDescent="0.35">
      <c r="A214" s="165"/>
      <c r="B214" s="165"/>
      <c r="C214" s="165"/>
      <c r="D214" s="165"/>
      <c r="E214" s="47"/>
      <c r="F214" s="40">
        <v>1</v>
      </c>
      <c r="G214" s="25">
        <v>1.1000000000000001</v>
      </c>
      <c r="H214" s="25">
        <v>0.3</v>
      </c>
      <c r="I214" s="25"/>
      <c r="J214" s="25">
        <f t="shared" si="6"/>
        <v>0.33</v>
      </c>
      <c r="K214" s="39"/>
      <c r="L214" s="39"/>
      <c r="M214" s="22"/>
    </row>
    <row r="215" spans="1:13" ht="15" customHeight="1" x14ac:dyDescent="0.35">
      <c r="A215" s="165"/>
      <c r="B215" s="165"/>
      <c r="C215" s="165"/>
      <c r="D215" s="165"/>
      <c r="E215" s="40" t="s">
        <v>116</v>
      </c>
      <c r="F215" s="40">
        <v>5</v>
      </c>
      <c r="G215" s="25">
        <v>0.5</v>
      </c>
      <c r="H215" s="25">
        <v>0.5</v>
      </c>
      <c r="I215" s="25"/>
      <c r="J215" s="25">
        <f t="shared" si="6"/>
        <v>1.25</v>
      </c>
      <c r="K215" s="39"/>
      <c r="L215" s="39"/>
      <c r="M215" s="22"/>
    </row>
    <row r="216" spans="1:13" ht="15" customHeight="1" x14ac:dyDescent="0.35">
      <c r="A216" s="165"/>
      <c r="B216" s="165"/>
      <c r="C216" s="165"/>
      <c r="D216" s="165"/>
      <c r="E216" s="62"/>
      <c r="F216" s="62"/>
      <c r="G216" s="44"/>
      <c r="H216" s="44"/>
      <c r="I216" s="44"/>
      <c r="J216" s="62" t="s">
        <v>90</v>
      </c>
      <c r="K216" s="44">
        <f>SUM(J199:J216)</f>
        <v>23.665999999999993</v>
      </c>
      <c r="L216" s="59"/>
      <c r="M216" s="46"/>
    </row>
    <row r="217" spans="1:13" ht="37" customHeight="1" x14ac:dyDescent="0.35">
      <c r="A217" s="27" t="s">
        <v>117</v>
      </c>
      <c r="B217" s="28" t="s">
        <v>16</v>
      </c>
      <c r="C217" s="28" t="s">
        <v>118</v>
      </c>
      <c r="D217" s="148" t="s">
        <v>119</v>
      </c>
      <c r="E217" s="148"/>
      <c r="F217" s="148"/>
      <c r="G217" s="148"/>
      <c r="H217" s="148"/>
      <c r="I217" s="148"/>
      <c r="J217" s="148"/>
      <c r="K217" s="53">
        <f>SUM(K220:K231)</f>
        <v>8.5440000000000005</v>
      </c>
      <c r="L217" s="35"/>
      <c r="M217" s="35">
        <f>ROUND(K217*L217,2)</f>
        <v>0</v>
      </c>
    </row>
    <row r="218" spans="1:13" ht="151.5" customHeight="1" x14ac:dyDescent="0.35">
      <c r="A218" s="141"/>
      <c r="B218" s="141"/>
      <c r="C218" s="141"/>
      <c r="D218" s="137" t="s">
        <v>120</v>
      </c>
      <c r="E218" s="138"/>
      <c r="F218" s="138"/>
      <c r="G218" s="138"/>
      <c r="H218" s="138"/>
      <c r="I218" s="138"/>
      <c r="J218" s="139"/>
      <c r="K218" s="30"/>
      <c r="L218" s="30"/>
      <c r="M218" s="30"/>
    </row>
    <row r="219" spans="1:13" ht="15" customHeight="1" x14ac:dyDescent="0.35">
      <c r="A219" s="146"/>
      <c r="B219" s="146"/>
      <c r="C219" s="146"/>
      <c r="D219" s="164"/>
      <c r="E219" s="47"/>
      <c r="F219" s="36" t="s">
        <v>20</v>
      </c>
      <c r="G219" s="36" t="s">
        <v>21</v>
      </c>
      <c r="H219" s="36" t="s">
        <v>22</v>
      </c>
      <c r="I219" s="36" t="s">
        <v>23</v>
      </c>
      <c r="J219" s="36" t="s">
        <v>24</v>
      </c>
      <c r="K219" s="36" t="s">
        <v>25</v>
      </c>
      <c r="L219" s="39"/>
      <c r="M219" s="39"/>
    </row>
    <row r="220" spans="1:13" ht="15" customHeight="1" x14ac:dyDescent="0.35">
      <c r="A220" s="187"/>
      <c r="B220" s="187"/>
      <c r="C220" s="187"/>
      <c r="D220" s="166"/>
      <c r="E220" s="47"/>
      <c r="F220" s="40">
        <v>1</v>
      </c>
      <c r="G220" s="25">
        <v>1</v>
      </c>
      <c r="H220" s="25">
        <v>0.3</v>
      </c>
      <c r="I220" s="25">
        <v>0.8</v>
      </c>
      <c r="J220" s="25">
        <f t="shared" ref="J220:J230" si="7">ROUND(F220*G220*H220*I220,3)</f>
        <v>0.24</v>
      </c>
      <c r="K220" s="39"/>
      <c r="L220" s="39"/>
      <c r="M220" s="39"/>
    </row>
    <row r="221" spans="1:13" ht="15" customHeight="1" x14ac:dyDescent="0.35">
      <c r="A221" s="187"/>
      <c r="B221" s="187"/>
      <c r="C221" s="187"/>
      <c r="D221" s="166"/>
      <c r="E221" s="47"/>
      <c r="F221" s="40">
        <v>1</v>
      </c>
      <c r="G221" s="25">
        <v>2</v>
      </c>
      <c r="H221" s="25">
        <v>0.3</v>
      </c>
      <c r="I221" s="25">
        <v>0.8</v>
      </c>
      <c r="J221" s="25">
        <f t="shared" si="7"/>
        <v>0.48</v>
      </c>
      <c r="K221" s="39"/>
      <c r="L221" s="39"/>
      <c r="M221" s="39"/>
    </row>
    <row r="222" spans="1:13" ht="15" customHeight="1" x14ac:dyDescent="0.35">
      <c r="A222" s="187"/>
      <c r="B222" s="187"/>
      <c r="C222" s="187"/>
      <c r="D222" s="166"/>
      <c r="E222" s="47"/>
      <c r="F222" s="40">
        <v>1</v>
      </c>
      <c r="G222" s="25">
        <v>6.27</v>
      </c>
      <c r="H222" s="25">
        <v>0.3</v>
      </c>
      <c r="I222" s="25">
        <v>0.8</v>
      </c>
      <c r="J222" s="25">
        <f t="shared" si="7"/>
        <v>1.5049999999999999</v>
      </c>
      <c r="K222" s="39"/>
      <c r="L222" s="39"/>
      <c r="M222" s="39"/>
    </row>
    <row r="223" spans="1:13" ht="15" customHeight="1" x14ac:dyDescent="0.35">
      <c r="A223" s="187"/>
      <c r="B223" s="187"/>
      <c r="C223" s="187"/>
      <c r="D223" s="166"/>
      <c r="E223" s="47"/>
      <c r="F223" s="40">
        <v>1</v>
      </c>
      <c r="G223" s="25">
        <v>4.7</v>
      </c>
      <c r="H223" s="25">
        <v>0.3</v>
      </c>
      <c r="I223" s="25">
        <v>0.8</v>
      </c>
      <c r="J223" s="25">
        <f t="shared" si="7"/>
        <v>1.1279999999999999</v>
      </c>
      <c r="K223" s="39"/>
      <c r="L223" s="39"/>
      <c r="M223" s="39"/>
    </row>
    <row r="224" spans="1:13" ht="15" customHeight="1" x14ac:dyDescent="0.35">
      <c r="A224" s="187"/>
      <c r="B224" s="187"/>
      <c r="C224" s="187"/>
      <c r="D224" s="166"/>
      <c r="E224" s="47"/>
      <c r="F224" s="40">
        <v>1</v>
      </c>
      <c r="G224" s="25">
        <v>2.5</v>
      </c>
      <c r="H224" s="25">
        <v>0.3</v>
      </c>
      <c r="I224" s="25">
        <v>0.8</v>
      </c>
      <c r="J224" s="25">
        <f t="shared" si="7"/>
        <v>0.6</v>
      </c>
      <c r="K224" s="39"/>
      <c r="L224" s="39"/>
      <c r="M224" s="39"/>
    </row>
    <row r="225" spans="1:13" ht="15" customHeight="1" x14ac:dyDescent="0.35">
      <c r="A225" s="187"/>
      <c r="B225" s="187"/>
      <c r="C225" s="187"/>
      <c r="D225" s="166"/>
      <c r="E225" s="47"/>
      <c r="F225" s="40">
        <v>1</v>
      </c>
      <c r="G225" s="25">
        <v>3.42</v>
      </c>
      <c r="H225" s="25">
        <v>0.3</v>
      </c>
      <c r="I225" s="25">
        <v>0.8</v>
      </c>
      <c r="J225" s="25">
        <f t="shared" si="7"/>
        <v>0.82099999999999995</v>
      </c>
      <c r="K225" s="39"/>
      <c r="L225" s="39"/>
      <c r="M225" s="39"/>
    </row>
    <row r="226" spans="1:13" ht="15" customHeight="1" x14ac:dyDescent="0.35">
      <c r="A226" s="187"/>
      <c r="B226" s="187"/>
      <c r="C226" s="187"/>
      <c r="D226" s="166"/>
      <c r="E226" s="47"/>
      <c r="F226" s="40">
        <v>1</v>
      </c>
      <c r="G226" s="25">
        <v>3.7</v>
      </c>
      <c r="H226" s="25">
        <v>0.3</v>
      </c>
      <c r="I226" s="25">
        <v>0.8</v>
      </c>
      <c r="J226" s="25">
        <f t="shared" si="7"/>
        <v>0.88800000000000001</v>
      </c>
      <c r="K226" s="39"/>
      <c r="L226" s="39"/>
      <c r="M226" s="39"/>
    </row>
    <row r="227" spans="1:13" ht="15" customHeight="1" x14ac:dyDescent="0.35">
      <c r="A227" s="187"/>
      <c r="B227" s="187"/>
      <c r="C227" s="187"/>
      <c r="D227" s="166"/>
      <c r="E227" s="47"/>
      <c r="F227" s="40">
        <v>1</v>
      </c>
      <c r="G227" s="25">
        <v>2.7</v>
      </c>
      <c r="H227" s="25">
        <v>0.3</v>
      </c>
      <c r="I227" s="25">
        <v>0.8</v>
      </c>
      <c r="J227" s="25">
        <f t="shared" si="7"/>
        <v>0.64800000000000002</v>
      </c>
      <c r="K227" s="39"/>
      <c r="L227" s="39"/>
      <c r="M227" s="39"/>
    </row>
    <row r="228" spans="1:13" ht="15" customHeight="1" x14ac:dyDescent="0.35">
      <c r="A228" s="187"/>
      <c r="B228" s="187"/>
      <c r="C228" s="187"/>
      <c r="D228" s="166"/>
      <c r="E228" s="47"/>
      <c r="F228" s="40">
        <v>3</v>
      </c>
      <c r="G228" s="25">
        <v>1</v>
      </c>
      <c r="H228" s="25">
        <v>0.3</v>
      </c>
      <c r="I228" s="25">
        <v>0.8</v>
      </c>
      <c r="J228" s="25">
        <f t="shared" si="7"/>
        <v>0.72</v>
      </c>
      <c r="K228" s="39"/>
      <c r="L228" s="39"/>
      <c r="M228" s="39"/>
    </row>
    <row r="229" spans="1:13" ht="15" customHeight="1" x14ac:dyDescent="0.35">
      <c r="A229" s="187"/>
      <c r="B229" s="187"/>
      <c r="C229" s="187"/>
      <c r="D229" s="166"/>
      <c r="E229" s="47"/>
      <c r="F229" s="40">
        <v>1</v>
      </c>
      <c r="G229" s="25">
        <v>1.1000000000000001</v>
      </c>
      <c r="H229" s="25">
        <v>0.3</v>
      </c>
      <c r="I229" s="25">
        <v>0.8</v>
      </c>
      <c r="J229" s="25">
        <f t="shared" si="7"/>
        <v>0.26400000000000001</v>
      </c>
      <c r="K229" s="39"/>
      <c r="L229" s="39"/>
      <c r="M229" s="39"/>
    </row>
    <row r="230" spans="1:13" ht="15" customHeight="1" x14ac:dyDescent="0.35">
      <c r="A230" s="187"/>
      <c r="B230" s="187"/>
      <c r="C230" s="187"/>
      <c r="D230" s="166"/>
      <c r="E230" s="47" t="s">
        <v>116</v>
      </c>
      <c r="F230" s="40">
        <v>5</v>
      </c>
      <c r="G230" s="25">
        <v>0.5</v>
      </c>
      <c r="H230" s="25">
        <v>0.5</v>
      </c>
      <c r="I230" s="25">
        <v>1</v>
      </c>
      <c r="J230" s="25">
        <f t="shared" si="7"/>
        <v>1.25</v>
      </c>
      <c r="K230" s="39"/>
      <c r="L230" s="39"/>
      <c r="M230" s="39"/>
    </row>
    <row r="231" spans="1:13" ht="15" customHeight="1" x14ac:dyDescent="0.35">
      <c r="A231" s="187"/>
      <c r="B231" s="187"/>
      <c r="C231" s="187"/>
      <c r="D231" s="166"/>
      <c r="E231" s="41"/>
      <c r="F231" s="63"/>
      <c r="G231" s="64"/>
      <c r="H231" s="64"/>
      <c r="I231" s="64"/>
      <c r="J231" s="65" t="s">
        <v>90</v>
      </c>
      <c r="K231" s="66">
        <f>SUM(J220:J231)</f>
        <v>8.5440000000000005</v>
      </c>
      <c r="L231" s="46"/>
      <c r="M231" s="46"/>
    </row>
    <row r="232" spans="1:13" ht="15.5" customHeight="1" x14ac:dyDescent="0.35">
      <c r="A232" s="27" t="s">
        <v>121</v>
      </c>
      <c r="B232" s="28" t="s">
        <v>16</v>
      </c>
      <c r="C232" s="28" t="s">
        <v>122</v>
      </c>
      <c r="D232" s="148" t="s">
        <v>123</v>
      </c>
      <c r="E232" s="148"/>
      <c r="F232" s="148"/>
      <c r="G232" s="148"/>
      <c r="H232" s="148"/>
      <c r="I232" s="148"/>
      <c r="J232" s="148"/>
      <c r="K232" s="53">
        <f>ROUND(1,2)</f>
        <v>1</v>
      </c>
      <c r="L232" s="35"/>
      <c r="M232" s="35">
        <f>ROUND(K232*L232,2)</f>
        <v>0</v>
      </c>
    </row>
    <row r="233" spans="1:13" ht="64.5" customHeight="1" x14ac:dyDescent="0.35">
      <c r="A233" s="141"/>
      <c r="B233" s="141"/>
      <c r="C233" s="141"/>
      <c r="D233" s="137" t="s">
        <v>124</v>
      </c>
      <c r="E233" s="138"/>
      <c r="F233" s="138"/>
      <c r="G233" s="138"/>
      <c r="H233" s="138"/>
      <c r="I233" s="138"/>
      <c r="J233" s="139"/>
      <c r="K233" s="30"/>
      <c r="L233" s="30"/>
      <c r="M233" s="30"/>
    </row>
    <row r="234" spans="1:13" ht="15.5" customHeight="1" x14ac:dyDescent="0.35">
      <c r="A234" s="27" t="s">
        <v>125</v>
      </c>
      <c r="B234" s="28" t="s">
        <v>16</v>
      </c>
      <c r="C234" s="28" t="s">
        <v>122</v>
      </c>
      <c r="D234" s="148" t="s">
        <v>126</v>
      </c>
      <c r="E234" s="148"/>
      <c r="F234" s="148"/>
      <c r="G234" s="148"/>
      <c r="H234" s="148"/>
      <c r="I234" s="148"/>
      <c r="J234" s="148"/>
      <c r="K234" s="53">
        <f>ROUND(1,2)</f>
        <v>1</v>
      </c>
      <c r="L234" s="35"/>
      <c r="M234" s="35">
        <f>ROUND(K234*L234,2)</f>
        <v>0</v>
      </c>
    </row>
    <row r="235" spans="1:13" ht="70.5" customHeight="1" x14ac:dyDescent="0.35">
      <c r="A235" s="146"/>
      <c r="B235" s="146"/>
      <c r="C235" s="146"/>
      <c r="D235" s="137" t="s">
        <v>127</v>
      </c>
      <c r="E235" s="138"/>
      <c r="F235" s="138"/>
      <c r="G235" s="138"/>
      <c r="H235" s="138"/>
      <c r="I235" s="138"/>
      <c r="J235" s="139"/>
      <c r="K235" s="67"/>
      <c r="L235" s="67"/>
      <c r="M235" s="67"/>
    </row>
    <row r="236" spans="1:13" ht="15.5" customHeight="1" x14ac:dyDescent="0.35">
      <c r="A236" s="27" t="s">
        <v>128</v>
      </c>
      <c r="B236" s="28" t="s">
        <v>16</v>
      </c>
      <c r="C236" s="28" t="s">
        <v>122</v>
      </c>
      <c r="D236" s="148" t="s">
        <v>129</v>
      </c>
      <c r="E236" s="148"/>
      <c r="F236" s="148"/>
      <c r="G236" s="148"/>
      <c r="H236" s="148"/>
      <c r="I236" s="148"/>
      <c r="J236" s="148"/>
      <c r="K236" s="53">
        <f>ROUND(1,2)</f>
        <v>1</v>
      </c>
      <c r="L236" s="35"/>
      <c r="M236" s="35">
        <f>ROUND(K236*L236,2)</f>
        <v>0</v>
      </c>
    </row>
    <row r="237" spans="1:13" ht="63" customHeight="1" x14ac:dyDescent="0.35">
      <c r="A237" s="141"/>
      <c r="B237" s="141"/>
      <c r="C237" s="141"/>
      <c r="D237" s="137" t="s">
        <v>130</v>
      </c>
      <c r="E237" s="138"/>
      <c r="F237" s="138"/>
      <c r="G237" s="138"/>
      <c r="H237" s="138"/>
      <c r="I237" s="138"/>
      <c r="J237" s="139"/>
      <c r="K237" s="30"/>
      <c r="L237" s="30"/>
      <c r="M237" s="30"/>
    </row>
    <row r="238" spans="1:13" ht="15.5" customHeight="1" x14ac:dyDescent="0.35">
      <c r="A238" s="27" t="s">
        <v>131</v>
      </c>
      <c r="B238" s="28" t="s">
        <v>16</v>
      </c>
      <c r="C238" s="28" t="s">
        <v>122</v>
      </c>
      <c r="D238" s="148" t="s">
        <v>132</v>
      </c>
      <c r="E238" s="148"/>
      <c r="F238" s="148"/>
      <c r="G238" s="148"/>
      <c r="H238" s="148"/>
      <c r="I238" s="148"/>
      <c r="J238" s="148"/>
      <c r="K238" s="53">
        <f>ROUND(1,2)</f>
        <v>1</v>
      </c>
      <c r="L238" s="35"/>
      <c r="M238" s="35">
        <f>ROUND(K238*L238,2)</f>
        <v>0</v>
      </c>
    </row>
    <row r="239" spans="1:13" ht="64.5" customHeight="1" x14ac:dyDescent="0.35">
      <c r="A239" s="141"/>
      <c r="B239" s="141"/>
      <c r="C239" s="141"/>
      <c r="D239" s="137" t="s">
        <v>133</v>
      </c>
      <c r="E239" s="138"/>
      <c r="F239" s="138"/>
      <c r="G239" s="138"/>
      <c r="H239" s="138"/>
      <c r="I239" s="138"/>
      <c r="J239" s="139"/>
      <c r="K239" s="30"/>
      <c r="L239" s="30"/>
      <c r="M239" s="30"/>
    </row>
    <row r="240" spans="1:13" ht="15.5" customHeight="1" x14ac:dyDescent="0.35">
      <c r="A240" s="146"/>
      <c r="B240" s="146"/>
      <c r="C240" s="146"/>
      <c r="D240" s="68" t="s">
        <v>13</v>
      </c>
      <c r="E240" s="69"/>
      <c r="F240" s="69"/>
      <c r="G240" s="69"/>
      <c r="H240" s="69"/>
      <c r="I240" s="69"/>
      <c r="J240" s="69"/>
      <c r="K240" s="69"/>
      <c r="L240" s="10">
        <f>M6+M15+M36+M41+M83+M89+M94+M109+M118+M124+M130+M136+M142+M148+M150+M152+M164+M176+M182+M187+M196+M217+M232+M234+M236+M238</f>
        <v>0</v>
      </c>
      <c r="M240" s="10">
        <f>ROUND(L240,2)</f>
        <v>0</v>
      </c>
    </row>
    <row r="241" spans="1:13" ht="15.5" customHeight="1" x14ac:dyDescent="0.35">
      <c r="A241" s="8" t="s">
        <v>134</v>
      </c>
      <c r="B241" s="8" t="s">
        <v>12</v>
      </c>
      <c r="C241" s="9"/>
      <c r="D241" s="152" t="s">
        <v>135</v>
      </c>
      <c r="E241" s="152"/>
      <c r="F241" s="152"/>
      <c r="G241" s="152"/>
      <c r="H241" s="152"/>
      <c r="I241" s="152"/>
      <c r="J241" s="152"/>
      <c r="K241" s="9"/>
      <c r="L241" s="10">
        <f>L267</f>
        <v>0</v>
      </c>
      <c r="M241" s="10">
        <f>ROUND(L241,2)</f>
        <v>0</v>
      </c>
    </row>
    <row r="242" spans="1:13" ht="28.5" customHeight="1" x14ac:dyDescent="0.35">
      <c r="A242" s="27" t="s">
        <v>136</v>
      </c>
      <c r="B242" s="28" t="s">
        <v>16</v>
      </c>
      <c r="C242" s="28" t="s">
        <v>137</v>
      </c>
      <c r="D242" s="148" t="s">
        <v>138</v>
      </c>
      <c r="E242" s="148"/>
      <c r="F242" s="148"/>
      <c r="G242" s="148"/>
      <c r="H242" s="148"/>
      <c r="I242" s="148"/>
      <c r="J242" s="148"/>
      <c r="K242" s="53">
        <f>SUM(K245:K247)</f>
        <v>237.39599999999999</v>
      </c>
      <c r="L242" s="35"/>
      <c r="M242" s="35">
        <f>ROUND(K242*L242,2)</f>
        <v>0</v>
      </c>
    </row>
    <row r="243" spans="1:13" ht="52.5" customHeight="1" x14ac:dyDescent="0.35">
      <c r="A243" s="141"/>
      <c r="B243" s="141"/>
      <c r="C243" s="141"/>
      <c r="D243" s="137" t="s">
        <v>139</v>
      </c>
      <c r="E243" s="138"/>
      <c r="F243" s="138"/>
      <c r="G243" s="138"/>
      <c r="H243" s="138"/>
      <c r="I243" s="138"/>
      <c r="J243" s="139"/>
      <c r="K243" s="30"/>
      <c r="L243" s="30"/>
      <c r="M243" s="30"/>
    </row>
    <row r="244" spans="1:13" ht="15" customHeight="1" x14ac:dyDescent="0.35">
      <c r="A244" s="141"/>
      <c r="B244" s="141"/>
      <c r="C244" s="141"/>
      <c r="D244" s="141"/>
      <c r="E244" s="47"/>
      <c r="F244" s="36" t="s">
        <v>20</v>
      </c>
      <c r="G244" s="36" t="s">
        <v>21</v>
      </c>
      <c r="H244" s="36" t="s">
        <v>22</v>
      </c>
      <c r="I244" s="36" t="s">
        <v>140</v>
      </c>
      <c r="J244" s="36" t="s">
        <v>24</v>
      </c>
      <c r="K244" s="36" t="s">
        <v>25</v>
      </c>
      <c r="L244" s="39"/>
      <c r="M244" s="39"/>
    </row>
    <row r="245" spans="1:13" ht="15" customHeight="1" x14ac:dyDescent="0.35">
      <c r="A245" s="141"/>
      <c r="B245" s="141"/>
      <c r="C245" s="141"/>
      <c r="D245" s="141"/>
      <c r="E245" s="47" t="s">
        <v>141</v>
      </c>
      <c r="F245" s="40">
        <v>8</v>
      </c>
      <c r="G245" s="25">
        <v>1.78</v>
      </c>
      <c r="H245" s="25"/>
      <c r="I245" s="25">
        <v>6</v>
      </c>
      <c r="J245" s="25">
        <f>ROUND(F245*G245*I245,3)</f>
        <v>85.44</v>
      </c>
      <c r="K245" s="39"/>
      <c r="L245" s="39"/>
      <c r="M245" s="39"/>
    </row>
    <row r="246" spans="1:13" ht="15" customHeight="1" x14ac:dyDescent="0.35">
      <c r="A246" s="141"/>
      <c r="B246" s="141"/>
      <c r="C246" s="141"/>
      <c r="D246" s="141"/>
      <c r="E246" s="47"/>
      <c r="F246" s="40">
        <v>4</v>
      </c>
      <c r="G246" s="25">
        <v>1.71</v>
      </c>
      <c r="H246" s="25"/>
      <c r="I246" s="25">
        <v>6</v>
      </c>
      <c r="J246" s="25">
        <f>ROUND(F246*G246*I246,3)</f>
        <v>41.04</v>
      </c>
      <c r="K246" s="39"/>
      <c r="L246" s="39"/>
      <c r="M246" s="39"/>
    </row>
    <row r="247" spans="1:13" ht="15" customHeight="1" x14ac:dyDescent="0.35">
      <c r="A247" s="141"/>
      <c r="B247" s="141"/>
      <c r="C247" s="141"/>
      <c r="D247" s="141"/>
      <c r="E247" s="47" t="s">
        <v>142</v>
      </c>
      <c r="F247" s="40">
        <v>6</v>
      </c>
      <c r="G247" s="25">
        <v>2.34</v>
      </c>
      <c r="H247" s="25"/>
      <c r="I247" s="25">
        <v>7.9</v>
      </c>
      <c r="J247" s="25">
        <f>ROUND(F247*G247*I247,3)</f>
        <v>110.916</v>
      </c>
      <c r="K247" s="25">
        <f>SUM(J245:J247)</f>
        <v>237.39599999999999</v>
      </c>
      <c r="L247" s="39"/>
      <c r="M247" s="39"/>
    </row>
    <row r="248" spans="1:13" ht="15.5" customHeight="1" x14ac:dyDescent="0.35">
      <c r="A248" s="27" t="s">
        <v>143</v>
      </c>
      <c r="B248" s="28" t="s">
        <v>16</v>
      </c>
      <c r="C248" s="28" t="s">
        <v>17</v>
      </c>
      <c r="D248" s="148" t="s">
        <v>144</v>
      </c>
      <c r="E248" s="148"/>
      <c r="F248" s="148"/>
      <c r="G248" s="148"/>
      <c r="H248" s="148"/>
      <c r="I248" s="148"/>
      <c r="J248" s="148"/>
      <c r="K248" s="24">
        <f>SUM(K251:K253)</f>
        <v>13.723000000000003</v>
      </c>
      <c r="L248" s="38"/>
      <c r="M248" s="38">
        <f>ROUND(K248*L248,2)</f>
        <v>0</v>
      </c>
    </row>
    <row r="249" spans="1:13" ht="40.5" customHeight="1" x14ac:dyDescent="0.35">
      <c r="A249" s="141"/>
      <c r="B249" s="141"/>
      <c r="C249" s="141"/>
      <c r="D249" s="137" t="s">
        <v>145</v>
      </c>
      <c r="E249" s="138"/>
      <c r="F249" s="138"/>
      <c r="G249" s="138"/>
      <c r="H249" s="138"/>
      <c r="I249" s="138"/>
      <c r="J249" s="139"/>
      <c r="K249" s="30"/>
      <c r="L249" s="30"/>
      <c r="M249" s="30"/>
    </row>
    <row r="250" spans="1:13" ht="15" customHeight="1" x14ac:dyDescent="0.35">
      <c r="A250" s="141"/>
      <c r="B250" s="141"/>
      <c r="C250" s="141"/>
      <c r="D250" s="141"/>
      <c r="E250" s="47"/>
      <c r="F250" s="36" t="s">
        <v>20</v>
      </c>
      <c r="G250" s="36" t="s">
        <v>21</v>
      </c>
      <c r="H250" s="36" t="s">
        <v>22</v>
      </c>
      <c r="I250" s="36" t="s">
        <v>23</v>
      </c>
      <c r="J250" s="36" t="s">
        <v>24</v>
      </c>
      <c r="K250" s="36" t="s">
        <v>25</v>
      </c>
      <c r="L250" s="39"/>
      <c r="M250" s="39"/>
    </row>
    <row r="251" spans="1:13" ht="30.5" customHeight="1" x14ac:dyDescent="0.35">
      <c r="A251" s="141"/>
      <c r="B251" s="141"/>
      <c r="C251" s="141"/>
      <c r="D251" s="141"/>
      <c r="E251" s="47" t="s">
        <v>146</v>
      </c>
      <c r="F251" s="40">
        <v>1</v>
      </c>
      <c r="G251" s="25">
        <v>2.34</v>
      </c>
      <c r="H251" s="25">
        <v>5.37</v>
      </c>
      <c r="I251" s="25"/>
      <c r="J251" s="25">
        <f>ROUND(F251*G251*H251,3)</f>
        <v>12.566000000000001</v>
      </c>
      <c r="K251" s="39"/>
      <c r="L251" s="39"/>
      <c r="M251" s="39"/>
    </row>
    <row r="252" spans="1:13" ht="15" customHeight="1" x14ac:dyDescent="0.35">
      <c r="A252" s="141"/>
      <c r="B252" s="141"/>
      <c r="C252" s="141"/>
      <c r="D252" s="141"/>
      <c r="E252" s="47"/>
      <c r="F252" s="40">
        <v>1</v>
      </c>
      <c r="G252" s="25">
        <v>2.34</v>
      </c>
      <c r="H252" s="25"/>
      <c r="I252" s="25">
        <v>0.15</v>
      </c>
      <c r="J252" s="25">
        <f>ROUND(F252*G252*I252,3)</f>
        <v>0.35099999999999998</v>
      </c>
      <c r="K252" s="39"/>
      <c r="L252" s="39"/>
      <c r="M252" s="39"/>
    </row>
    <row r="253" spans="1:13" ht="15" customHeight="1" x14ac:dyDescent="0.35">
      <c r="A253" s="141"/>
      <c r="B253" s="141"/>
      <c r="C253" s="141"/>
      <c r="D253" s="141"/>
      <c r="E253" s="47"/>
      <c r="F253" s="40">
        <v>1</v>
      </c>
      <c r="G253" s="25">
        <v>5.37</v>
      </c>
      <c r="H253" s="25"/>
      <c r="I253" s="25">
        <v>0.15</v>
      </c>
      <c r="J253" s="25">
        <f>ROUND(F253*G253*I253,3)</f>
        <v>0.80600000000000005</v>
      </c>
      <c r="K253" s="25">
        <f>SUM(J251:J253)</f>
        <v>13.723000000000003</v>
      </c>
      <c r="L253" s="39"/>
      <c r="M253" s="39"/>
    </row>
    <row r="254" spans="1:13" ht="25.5" customHeight="1" x14ac:dyDescent="0.35">
      <c r="A254" s="27" t="s">
        <v>147</v>
      </c>
      <c r="B254" s="28" t="s">
        <v>16</v>
      </c>
      <c r="C254" s="28" t="s">
        <v>50</v>
      </c>
      <c r="D254" s="145" t="s">
        <v>148</v>
      </c>
      <c r="E254" s="145"/>
      <c r="F254" s="145"/>
      <c r="G254" s="145"/>
      <c r="H254" s="145"/>
      <c r="I254" s="145"/>
      <c r="J254" s="145"/>
      <c r="K254" s="24">
        <f>SUM(K257:K257)</f>
        <v>4.8</v>
      </c>
      <c r="L254" s="38"/>
      <c r="M254" s="38">
        <f>ROUND(K254*L254,2)</f>
        <v>0</v>
      </c>
    </row>
    <row r="255" spans="1:13" ht="37.5" customHeight="1" x14ac:dyDescent="0.35">
      <c r="A255" s="141"/>
      <c r="B255" s="141"/>
      <c r="C255" s="141"/>
      <c r="D255" s="137" t="s">
        <v>149</v>
      </c>
      <c r="E255" s="138"/>
      <c r="F255" s="138"/>
      <c r="G255" s="138"/>
      <c r="H255" s="138"/>
      <c r="I255" s="138"/>
      <c r="J255" s="139"/>
      <c r="K255" s="30"/>
      <c r="L255" s="30"/>
      <c r="M255" s="30"/>
    </row>
    <row r="256" spans="1:13" ht="15" customHeight="1" x14ac:dyDescent="0.35">
      <c r="A256" s="141"/>
      <c r="B256" s="141"/>
      <c r="C256" s="141"/>
      <c r="D256" s="141"/>
      <c r="E256" s="47"/>
      <c r="F256" s="36" t="s">
        <v>20</v>
      </c>
      <c r="G256" s="36" t="s">
        <v>21</v>
      </c>
      <c r="H256" s="36" t="s">
        <v>22</v>
      </c>
      <c r="I256" s="36" t="s">
        <v>23</v>
      </c>
      <c r="J256" s="36" t="s">
        <v>24</v>
      </c>
      <c r="K256" s="36" t="s">
        <v>25</v>
      </c>
      <c r="L256" s="39"/>
      <c r="M256" s="39"/>
    </row>
    <row r="257" spans="1:13" ht="21.15" customHeight="1" x14ac:dyDescent="0.35">
      <c r="A257" s="141"/>
      <c r="B257" s="141"/>
      <c r="C257" s="141"/>
      <c r="D257" s="141"/>
      <c r="E257" s="47" t="s">
        <v>150</v>
      </c>
      <c r="F257" s="40">
        <v>2</v>
      </c>
      <c r="G257" s="25">
        <v>2.4</v>
      </c>
      <c r="H257" s="25"/>
      <c r="I257" s="25"/>
      <c r="J257" s="25">
        <f>ROUND(F257*G257,3)</f>
        <v>4.8</v>
      </c>
      <c r="K257" s="25">
        <f>SUM(J257:J257)</f>
        <v>4.8</v>
      </c>
      <c r="L257" s="39"/>
      <c r="M257" s="39"/>
    </row>
    <row r="258" spans="1:13" ht="15.5" customHeight="1" x14ac:dyDescent="0.35">
      <c r="A258" s="27" t="s">
        <v>151</v>
      </c>
      <c r="B258" s="28" t="s">
        <v>16</v>
      </c>
      <c r="C258" s="28" t="s">
        <v>6</v>
      </c>
      <c r="D258" s="148" t="s">
        <v>152</v>
      </c>
      <c r="E258" s="148"/>
      <c r="F258" s="148"/>
      <c r="G258" s="148"/>
      <c r="H258" s="148"/>
      <c r="I258" s="148"/>
      <c r="J258" s="148"/>
      <c r="K258" s="24">
        <f>SUM(K261:K262)</f>
        <v>28</v>
      </c>
      <c r="L258" s="38"/>
      <c r="M258" s="38">
        <f>ROUND(K258*L258,2)</f>
        <v>0</v>
      </c>
    </row>
    <row r="259" spans="1:13" ht="55.5" customHeight="1" x14ac:dyDescent="0.35">
      <c r="A259" s="141"/>
      <c r="B259" s="141"/>
      <c r="C259" s="141"/>
      <c r="D259" s="137" t="s">
        <v>153</v>
      </c>
      <c r="E259" s="138"/>
      <c r="F259" s="138"/>
      <c r="G259" s="138"/>
      <c r="H259" s="138"/>
      <c r="I259" s="138"/>
      <c r="J259" s="139"/>
      <c r="K259" s="30"/>
      <c r="L259" s="30"/>
      <c r="M259" s="30"/>
    </row>
    <row r="260" spans="1:13" ht="15" customHeight="1" x14ac:dyDescent="0.35">
      <c r="A260" s="141"/>
      <c r="B260" s="141"/>
      <c r="C260" s="141"/>
      <c r="D260" s="141"/>
      <c r="E260" s="47"/>
      <c r="F260" s="36" t="s">
        <v>20</v>
      </c>
      <c r="G260" s="36" t="s">
        <v>21</v>
      </c>
      <c r="H260" s="36" t="s">
        <v>22</v>
      </c>
      <c r="I260" s="36" t="s">
        <v>23</v>
      </c>
      <c r="J260" s="36" t="s">
        <v>24</v>
      </c>
      <c r="K260" s="36" t="s">
        <v>25</v>
      </c>
      <c r="L260" s="39"/>
      <c r="M260" s="39"/>
    </row>
    <row r="261" spans="1:13" ht="15" customHeight="1" x14ac:dyDescent="0.35">
      <c r="A261" s="141"/>
      <c r="B261" s="141"/>
      <c r="C261" s="141"/>
      <c r="D261" s="141"/>
      <c r="E261" s="47" t="s">
        <v>154</v>
      </c>
      <c r="F261" s="40">
        <v>14</v>
      </c>
      <c r="G261" s="25"/>
      <c r="H261" s="25"/>
      <c r="I261" s="25"/>
      <c r="J261" s="25">
        <f>ROUND(F261,3)</f>
        <v>14</v>
      </c>
      <c r="K261" s="39"/>
      <c r="L261" s="39"/>
      <c r="M261" s="39"/>
    </row>
    <row r="262" spans="1:13" ht="15" customHeight="1" x14ac:dyDescent="0.35">
      <c r="A262" s="141"/>
      <c r="B262" s="141"/>
      <c r="C262" s="141"/>
      <c r="D262" s="141"/>
      <c r="E262" s="47" t="s">
        <v>155</v>
      </c>
      <c r="F262" s="40">
        <v>14</v>
      </c>
      <c r="G262" s="25"/>
      <c r="H262" s="25"/>
      <c r="I262" s="25"/>
      <c r="J262" s="25">
        <f>ROUND(F262,3)</f>
        <v>14</v>
      </c>
      <c r="K262" s="25">
        <f>SUM(J261:J262)</f>
        <v>28</v>
      </c>
      <c r="L262" s="39"/>
      <c r="M262" s="39"/>
    </row>
    <row r="263" spans="1:13" ht="15.5" customHeight="1" x14ac:dyDescent="0.35">
      <c r="A263" s="27" t="s">
        <v>156</v>
      </c>
      <c r="B263" s="28" t="s">
        <v>16</v>
      </c>
      <c r="C263" s="28" t="s">
        <v>6</v>
      </c>
      <c r="D263" s="148" t="s">
        <v>157</v>
      </c>
      <c r="E263" s="148"/>
      <c r="F263" s="148"/>
      <c r="G263" s="148"/>
      <c r="H263" s="148"/>
      <c r="I263" s="148"/>
      <c r="J263" s="148"/>
      <c r="K263" s="53">
        <f>SUM(K266:K266)</f>
        <v>10</v>
      </c>
      <c r="L263" s="35"/>
      <c r="M263" s="35">
        <f>ROUND(K263*L263,2)</f>
        <v>0</v>
      </c>
    </row>
    <row r="264" spans="1:13" ht="55" customHeight="1" x14ac:dyDescent="0.35">
      <c r="A264" s="141"/>
      <c r="B264" s="141"/>
      <c r="C264" s="141"/>
      <c r="D264" s="137" t="s">
        <v>158</v>
      </c>
      <c r="E264" s="138"/>
      <c r="F264" s="138"/>
      <c r="G264" s="138"/>
      <c r="H264" s="138"/>
      <c r="I264" s="138"/>
      <c r="J264" s="139"/>
      <c r="K264" s="30"/>
      <c r="L264" s="30"/>
      <c r="M264" s="30"/>
    </row>
    <row r="265" spans="1:13" ht="15" customHeight="1" x14ac:dyDescent="0.35">
      <c r="A265" s="141"/>
      <c r="B265" s="141"/>
      <c r="C265" s="141"/>
      <c r="D265" s="141"/>
      <c r="E265" s="47"/>
      <c r="F265" s="36" t="s">
        <v>20</v>
      </c>
      <c r="G265" s="36" t="s">
        <v>21</v>
      </c>
      <c r="H265" s="36" t="s">
        <v>22</v>
      </c>
      <c r="I265" s="36" t="s">
        <v>23</v>
      </c>
      <c r="J265" s="36" t="s">
        <v>24</v>
      </c>
      <c r="K265" s="36" t="s">
        <v>25</v>
      </c>
      <c r="L265" s="39"/>
      <c r="M265" s="39"/>
    </row>
    <row r="266" spans="1:13" ht="21.15" customHeight="1" x14ac:dyDescent="0.35">
      <c r="A266" s="141"/>
      <c r="B266" s="141"/>
      <c r="C266" s="141"/>
      <c r="D266" s="141"/>
      <c r="E266" s="47" t="s">
        <v>159</v>
      </c>
      <c r="F266" s="40">
        <v>10</v>
      </c>
      <c r="G266" s="25"/>
      <c r="H266" s="25"/>
      <c r="I266" s="25"/>
      <c r="J266" s="25">
        <f>ROUND(F266,3)</f>
        <v>10</v>
      </c>
      <c r="K266" s="25">
        <f>SUM(J266:J266)</f>
        <v>10</v>
      </c>
      <c r="L266" s="39"/>
      <c r="M266" s="39"/>
    </row>
    <row r="267" spans="1:13" ht="15.5" customHeight="1" x14ac:dyDescent="0.35">
      <c r="A267" s="176"/>
      <c r="B267" s="176"/>
      <c r="C267" s="176"/>
      <c r="D267" s="8" t="s">
        <v>134</v>
      </c>
      <c r="E267" s="9"/>
      <c r="F267" s="180"/>
      <c r="G267" s="180"/>
      <c r="H267" s="180"/>
      <c r="I267" s="180"/>
      <c r="J267" s="180"/>
      <c r="K267" s="9"/>
      <c r="L267" s="10">
        <f>M242+M248+M254+M258+M263</f>
        <v>0</v>
      </c>
      <c r="M267" s="10">
        <f>ROUND(L267,2)</f>
        <v>0</v>
      </c>
    </row>
    <row r="268" spans="1:13" ht="15.5" customHeight="1" x14ac:dyDescent="0.35">
      <c r="A268" s="8" t="s">
        <v>160</v>
      </c>
      <c r="B268" s="8" t="s">
        <v>12</v>
      </c>
      <c r="C268" s="9"/>
      <c r="D268" s="152" t="s">
        <v>161</v>
      </c>
      <c r="E268" s="152"/>
      <c r="F268" s="152"/>
      <c r="G268" s="152"/>
      <c r="H268" s="152"/>
      <c r="I268" s="152"/>
      <c r="J268" s="152"/>
      <c r="K268" s="9"/>
      <c r="L268" s="10">
        <f>L309</f>
        <v>0</v>
      </c>
      <c r="M268" s="10">
        <f>ROUND(L268,2)</f>
        <v>0</v>
      </c>
    </row>
    <row r="269" spans="1:13" ht="21.15" customHeight="1" x14ac:dyDescent="0.35">
      <c r="A269" s="27" t="s">
        <v>162</v>
      </c>
      <c r="B269" s="28" t="s">
        <v>16</v>
      </c>
      <c r="C269" s="28" t="s">
        <v>17</v>
      </c>
      <c r="D269" s="148" t="s">
        <v>163</v>
      </c>
      <c r="E269" s="148"/>
      <c r="F269" s="148"/>
      <c r="G269" s="148"/>
      <c r="H269" s="148"/>
      <c r="I269" s="148"/>
      <c r="J269" s="148"/>
      <c r="K269" s="53">
        <f>SUM(K272:K272)</f>
        <v>22.056000000000001</v>
      </c>
      <c r="L269" s="35"/>
      <c r="M269" s="35">
        <f>ROUND(K269*L269,2)</f>
        <v>0</v>
      </c>
    </row>
    <row r="270" spans="1:13" ht="29.5" customHeight="1" x14ac:dyDescent="0.35">
      <c r="A270" s="141"/>
      <c r="B270" s="141"/>
      <c r="C270" s="141"/>
      <c r="D270" s="137" t="s">
        <v>164</v>
      </c>
      <c r="E270" s="138"/>
      <c r="F270" s="138"/>
      <c r="G270" s="138"/>
      <c r="H270" s="138"/>
      <c r="I270" s="138"/>
      <c r="J270" s="139"/>
      <c r="K270" s="30"/>
      <c r="L270" s="30"/>
      <c r="M270" s="30"/>
    </row>
    <row r="271" spans="1:13" ht="15" customHeight="1" x14ac:dyDescent="0.35">
      <c r="A271" s="141"/>
      <c r="B271" s="141"/>
      <c r="C271" s="141"/>
      <c r="D271" s="141"/>
      <c r="E271" s="47"/>
      <c r="F271" s="36" t="s">
        <v>20</v>
      </c>
      <c r="G271" s="36" t="s">
        <v>21</v>
      </c>
      <c r="H271" s="36" t="s">
        <v>22</v>
      </c>
      <c r="I271" s="36" t="s">
        <v>23</v>
      </c>
      <c r="J271" s="36" t="s">
        <v>24</v>
      </c>
      <c r="K271" s="36" t="s">
        <v>25</v>
      </c>
      <c r="L271" s="39"/>
      <c r="M271" s="39"/>
    </row>
    <row r="272" spans="1:13" ht="15" customHeight="1" x14ac:dyDescent="0.35">
      <c r="A272" s="141"/>
      <c r="B272" s="141"/>
      <c r="C272" s="141"/>
      <c r="D272" s="141"/>
      <c r="E272" s="47" t="s">
        <v>165</v>
      </c>
      <c r="F272" s="40">
        <v>1</v>
      </c>
      <c r="G272" s="25">
        <v>9.19</v>
      </c>
      <c r="H272" s="25"/>
      <c r="I272" s="25">
        <v>2.4</v>
      </c>
      <c r="J272" s="25">
        <f>ROUND(F272*G272*I272,3)</f>
        <v>22.056000000000001</v>
      </c>
      <c r="K272" s="25">
        <f>SUM(J272:J272)</f>
        <v>22.056000000000001</v>
      </c>
      <c r="L272" s="39"/>
      <c r="M272" s="39"/>
    </row>
    <row r="273" spans="1:13" ht="24.5" customHeight="1" x14ac:dyDescent="0.35">
      <c r="A273" s="27" t="s">
        <v>166</v>
      </c>
      <c r="B273" s="28" t="s">
        <v>16</v>
      </c>
      <c r="C273" s="28" t="s">
        <v>17</v>
      </c>
      <c r="D273" s="145" t="s">
        <v>167</v>
      </c>
      <c r="E273" s="145"/>
      <c r="F273" s="145"/>
      <c r="G273" s="145"/>
      <c r="H273" s="145"/>
      <c r="I273" s="145"/>
      <c r="J273" s="145"/>
      <c r="K273" s="53">
        <f>SUM(K276:K288)</f>
        <v>118.092</v>
      </c>
      <c r="L273" s="35"/>
      <c r="M273" s="35">
        <f>ROUND(K273*L273,2)</f>
        <v>0</v>
      </c>
    </row>
    <row r="274" spans="1:13" ht="46" customHeight="1" x14ac:dyDescent="0.35">
      <c r="A274" s="141"/>
      <c r="B274" s="141"/>
      <c r="C274" s="141"/>
      <c r="D274" s="137" t="s">
        <v>168</v>
      </c>
      <c r="E274" s="138"/>
      <c r="F274" s="138"/>
      <c r="G274" s="138"/>
      <c r="H274" s="138"/>
      <c r="I274" s="138"/>
      <c r="J274" s="139"/>
      <c r="K274" s="30"/>
      <c r="L274" s="30"/>
      <c r="M274" s="30"/>
    </row>
    <row r="275" spans="1:13" ht="15" customHeight="1" x14ac:dyDescent="0.35">
      <c r="A275" s="141"/>
      <c r="B275" s="141"/>
      <c r="C275" s="141"/>
      <c r="D275" s="141"/>
      <c r="E275" s="47"/>
      <c r="F275" s="36" t="s">
        <v>20</v>
      </c>
      <c r="G275" s="36" t="s">
        <v>21</v>
      </c>
      <c r="H275" s="36" t="s">
        <v>22</v>
      </c>
      <c r="I275" s="36" t="s">
        <v>23</v>
      </c>
      <c r="J275" s="36" t="s">
        <v>24</v>
      </c>
      <c r="K275" s="36" t="s">
        <v>25</v>
      </c>
      <c r="L275" s="39"/>
      <c r="M275" s="39"/>
    </row>
    <row r="276" spans="1:13" ht="15" customHeight="1" x14ac:dyDescent="0.35">
      <c r="A276" s="141"/>
      <c r="B276" s="141"/>
      <c r="C276" s="141"/>
      <c r="D276" s="141"/>
      <c r="E276" s="47" t="s">
        <v>169</v>
      </c>
      <c r="F276" s="40">
        <v>1</v>
      </c>
      <c r="G276" s="25">
        <v>4.84</v>
      </c>
      <c r="H276" s="25"/>
      <c r="I276" s="25">
        <v>2.7</v>
      </c>
      <c r="J276" s="25">
        <f t="shared" ref="J276:J288" si="8">ROUND(F276*G276*I276,3)</f>
        <v>13.068</v>
      </c>
      <c r="K276" s="39"/>
      <c r="L276" s="39"/>
      <c r="M276" s="39"/>
    </row>
    <row r="277" spans="1:13" ht="15" customHeight="1" x14ac:dyDescent="0.35">
      <c r="A277" s="141"/>
      <c r="B277" s="141"/>
      <c r="C277" s="141"/>
      <c r="D277" s="141"/>
      <c r="E277" s="47"/>
      <c r="F277" s="40">
        <v>1</v>
      </c>
      <c r="G277" s="25">
        <v>4.5</v>
      </c>
      <c r="H277" s="25"/>
      <c r="I277" s="25">
        <v>2.7</v>
      </c>
      <c r="J277" s="25">
        <f t="shared" si="8"/>
        <v>12.15</v>
      </c>
      <c r="K277" s="39"/>
      <c r="L277" s="39"/>
      <c r="M277" s="39"/>
    </row>
    <row r="278" spans="1:13" ht="15" customHeight="1" x14ac:dyDescent="0.35">
      <c r="A278" s="141"/>
      <c r="B278" s="141"/>
      <c r="C278" s="141"/>
      <c r="D278" s="141"/>
      <c r="E278" s="47"/>
      <c r="F278" s="40">
        <v>1</v>
      </c>
      <c r="G278" s="25">
        <v>1.72</v>
      </c>
      <c r="H278" s="25"/>
      <c r="I278" s="25">
        <v>2.7</v>
      </c>
      <c r="J278" s="25">
        <f t="shared" si="8"/>
        <v>4.6440000000000001</v>
      </c>
      <c r="K278" s="39"/>
      <c r="L278" s="39"/>
      <c r="M278" s="39"/>
    </row>
    <row r="279" spans="1:13" ht="15" customHeight="1" x14ac:dyDescent="0.35">
      <c r="A279" s="141"/>
      <c r="B279" s="141"/>
      <c r="C279" s="141"/>
      <c r="D279" s="141"/>
      <c r="E279" s="47"/>
      <c r="F279" s="40">
        <v>1</v>
      </c>
      <c r="G279" s="25">
        <v>3.9</v>
      </c>
      <c r="H279" s="25"/>
      <c r="I279" s="25">
        <v>2.7</v>
      </c>
      <c r="J279" s="25">
        <f t="shared" si="8"/>
        <v>10.53</v>
      </c>
      <c r="K279" s="39"/>
      <c r="L279" s="39"/>
      <c r="M279" s="39"/>
    </row>
    <row r="280" spans="1:13" ht="15" customHeight="1" x14ac:dyDescent="0.35">
      <c r="A280" s="141"/>
      <c r="B280" s="141"/>
      <c r="C280" s="141"/>
      <c r="D280" s="141"/>
      <c r="E280" s="47"/>
      <c r="F280" s="40">
        <v>1</v>
      </c>
      <c r="G280" s="25">
        <v>1</v>
      </c>
      <c r="H280" s="25"/>
      <c r="I280" s="25">
        <v>2.7</v>
      </c>
      <c r="J280" s="25">
        <f t="shared" si="8"/>
        <v>2.7</v>
      </c>
      <c r="K280" s="39"/>
      <c r="L280" s="39"/>
      <c r="M280" s="39"/>
    </row>
    <row r="281" spans="1:13" ht="15" customHeight="1" x14ac:dyDescent="0.35">
      <c r="A281" s="141"/>
      <c r="B281" s="141"/>
      <c r="C281" s="141"/>
      <c r="D281" s="141"/>
      <c r="E281" s="47" t="s">
        <v>170</v>
      </c>
      <c r="F281" s="40">
        <v>1</v>
      </c>
      <c r="G281" s="25">
        <v>2.67</v>
      </c>
      <c r="H281" s="25"/>
      <c r="I281" s="25">
        <v>2.7</v>
      </c>
      <c r="J281" s="25">
        <f t="shared" si="8"/>
        <v>7.2089999999999996</v>
      </c>
      <c r="K281" s="39"/>
      <c r="L281" s="39"/>
      <c r="M281" s="39"/>
    </row>
    <row r="282" spans="1:13" ht="15" customHeight="1" x14ac:dyDescent="0.35">
      <c r="A282" s="141"/>
      <c r="B282" s="141"/>
      <c r="C282" s="141"/>
      <c r="D282" s="141"/>
      <c r="E282" s="47"/>
      <c r="F282" s="40">
        <v>1</v>
      </c>
      <c r="G282" s="25">
        <v>8.51</v>
      </c>
      <c r="H282" s="25"/>
      <c r="I282" s="25">
        <v>2.7</v>
      </c>
      <c r="J282" s="25">
        <f t="shared" si="8"/>
        <v>22.977</v>
      </c>
      <c r="K282" s="39"/>
      <c r="L282" s="39"/>
      <c r="M282" s="39"/>
    </row>
    <row r="283" spans="1:13" ht="15" customHeight="1" x14ac:dyDescent="0.35">
      <c r="A283" s="141"/>
      <c r="B283" s="141"/>
      <c r="C283" s="141"/>
      <c r="D283" s="141"/>
      <c r="E283" s="47" t="s">
        <v>171</v>
      </c>
      <c r="F283" s="40">
        <v>1</v>
      </c>
      <c r="G283" s="25">
        <v>5.32</v>
      </c>
      <c r="H283" s="25"/>
      <c r="I283" s="25">
        <v>2.7</v>
      </c>
      <c r="J283" s="25">
        <f t="shared" si="8"/>
        <v>14.364000000000001</v>
      </c>
      <c r="K283" s="39"/>
      <c r="L283" s="39"/>
      <c r="M283" s="39"/>
    </row>
    <row r="284" spans="1:13" ht="15" customHeight="1" x14ac:dyDescent="0.35">
      <c r="A284" s="141"/>
      <c r="B284" s="141"/>
      <c r="C284" s="141"/>
      <c r="D284" s="141"/>
      <c r="E284" s="47"/>
      <c r="F284" s="40">
        <v>1</v>
      </c>
      <c r="G284" s="25">
        <v>1.65</v>
      </c>
      <c r="H284" s="25"/>
      <c r="I284" s="25">
        <v>2.7</v>
      </c>
      <c r="J284" s="25">
        <f t="shared" si="8"/>
        <v>4.4550000000000001</v>
      </c>
      <c r="K284" s="39"/>
      <c r="L284" s="39"/>
      <c r="M284" s="39"/>
    </row>
    <row r="285" spans="1:13" ht="21.15" customHeight="1" x14ac:dyDescent="0.35">
      <c r="A285" s="141"/>
      <c r="B285" s="141"/>
      <c r="C285" s="141"/>
      <c r="D285" s="141"/>
      <c r="E285" s="47" t="s">
        <v>172</v>
      </c>
      <c r="F285" s="40">
        <v>1</v>
      </c>
      <c r="G285" s="25">
        <v>11.64</v>
      </c>
      <c r="H285" s="25"/>
      <c r="I285" s="25">
        <v>2.7</v>
      </c>
      <c r="J285" s="25">
        <f t="shared" si="8"/>
        <v>31.428000000000001</v>
      </c>
      <c r="K285" s="39"/>
      <c r="L285" s="39"/>
      <c r="M285" s="39"/>
    </row>
    <row r="286" spans="1:13" ht="15" customHeight="1" x14ac:dyDescent="0.35">
      <c r="A286" s="141"/>
      <c r="B286" s="141"/>
      <c r="C286" s="141"/>
      <c r="D286" s="141"/>
      <c r="E286" s="47"/>
      <c r="F286" s="40">
        <v>1</v>
      </c>
      <c r="G286" s="25">
        <v>2.67</v>
      </c>
      <c r="H286" s="25"/>
      <c r="I286" s="25">
        <v>2.7</v>
      </c>
      <c r="J286" s="25">
        <f t="shared" si="8"/>
        <v>7.2089999999999996</v>
      </c>
      <c r="K286" s="39"/>
      <c r="L286" s="39"/>
      <c r="M286" s="39"/>
    </row>
    <row r="287" spans="1:13" ht="15" customHeight="1" x14ac:dyDescent="0.35">
      <c r="A287" s="141"/>
      <c r="B287" s="141"/>
      <c r="C287" s="141"/>
      <c r="D287" s="141"/>
      <c r="E287" s="47" t="s">
        <v>173</v>
      </c>
      <c r="F287" s="40">
        <v>-5</v>
      </c>
      <c r="G287" s="25">
        <v>1.02</v>
      </c>
      <c r="H287" s="25"/>
      <c r="I287" s="25">
        <v>2.1</v>
      </c>
      <c r="J287" s="25">
        <f t="shared" si="8"/>
        <v>-10.71</v>
      </c>
      <c r="K287" s="39"/>
      <c r="L287" s="39"/>
      <c r="M287" s="39"/>
    </row>
    <row r="288" spans="1:13" ht="15" customHeight="1" x14ac:dyDescent="0.35">
      <c r="A288" s="141"/>
      <c r="B288" s="141"/>
      <c r="C288" s="141"/>
      <c r="D288" s="141"/>
      <c r="E288" s="47"/>
      <c r="F288" s="40">
        <v>-1</v>
      </c>
      <c r="G288" s="25">
        <v>0.92</v>
      </c>
      <c r="H288" s="25"/>
      <c r="I288" s="25">
        <v>2.1</v>
      </c>
      <c r="J288" s="25">
        <f t="shared" si="8"/>
        <v>-1.9319999999999999</v>
      </c>
      <c r="K288" s="25">
        <f>SUM(J276:J288)</f>
        <v>118.092</v>
      </c>
      <c r="L288" s="39"/>
      <c r="M288" s="39"/>
    </row>
    <row r="289" spans="1:13" ht="15.5" customHeight="1" x14ac:dyDescent="0.35">
      <c r="A289" s="27" t="s">
        <v>174</v>
      </c>
      <c r="B289" s="28" t="s">
        <v>16</v>
      </c>
      <c r="C289" s="28" t="s">
        <v>17</v>
      </c>
      <c r="D289" s="145" t="s">
        <v>175</v>
      </c>
      <c r="E289" s="145"/>
      <c r="F289" s="145"/>
      <c r="G289" s="145"/>
      <c r="H289" s="145"/>
      <c r="I289" s="145"/>
      <c r="J289" s="145"/>
      <c r="K289" s="53">
        <f>SUM(K292:K308)</f>
        <v>202.64400000000001</v>
      </c>
      <c r="L289" s="35"/>
      <c r="M289" s="35">
        <f>ROUND(K289*L289,2)</f>
        <v>0</v>
      </c>
    </row>
    <row r="290" spans="1:13" ht="56" customHeight="1" x14ac:dyDescent="0.35">
      <c r="A290" s="141"/>
      <c r="B290" s="141"/>
      <c r="C290" s="141"/>
      <c r="D290" s="137" t="s">
        <v>176</v>
      </c>
      <c r="E290" s="138"/>
      <c r="F290" s="138"/>
      <c r="G290" s="138"/>
      <c r="H290" s="138"/>
      <c r="I290" s="138"/>
      <c r="J290" s="139"/>
      <c r="K290" s="30"/>
      <c r="L290" s="30"/>
      <c r="M290" s="30"/>
    </row>
    <row r="291" spans="1:13" ht="15" customHeight="1" x14ac:dyDescent="0.35">
      <c r="A291" s="146"/>
      <c r="B291" s="146"/>
      <c r="C291" s="146"/>
      <c r="D291" s="164"/>
      <c r="E291" s="47"/>
      <c r="F291" s="36" t="s">
        <v>20</v>
      </c>
      <c r="G291" s="36" t="s">
        <v>21</v>
      </c>
      <c r="H291" s="36" t="s">
        <v>22</v>
      </c>
      <c r="I291" s="36" t="s">
        <v>23</v>
      </c>
      <c r="J291" s="36" t="s">
        <v>24</v>
      </c>
      <c r="K291" s="36" t="s">
        <v>25</v>
      </c>
      <c r="L291" s="39"/>
      <c r="M291" s="39"/>
    </row>
    <row r="292" spans="1:13" ht="15" customHeight="1" x14ac:dyDescent="0.35">
      <c r="A292" s="165"/>
      <c r="B292" s="165"/>
      <c r="C292" s="165"/>
      <c r="D292" s="166"/>
      <c r="E292" s="47" t="s">
        <v>169</v>
      </c>
      <c r="F292" s="40">
        <v>1</v>
      </c>
      <c r="G292" s="25">
        <v>3.45</v>
      </c>
      <c r="H292" s="25"/>
      <c r="I292" s="25">
        <v>2.7</v>
      </c>
      <c r="J292" s="25">
        <f t="shared" ref="J292:J308" si="9">ROUND(F292*G292*I292,3)</f>
        <v>9.3149999999999995</v>
      </c>
      <c r="K292" s="39"/>
      <c r="L292" s="39"/>
      <c r="M292" s="39"/>
    </row>
    <row r="293" spans="1:13" ht="15" customHeight="1" x14ac:dyDescent="0.35">
      <c r="A293" s="165"/>
      <c r="B293" s="165"/>
      <c r="C293" s="165"/>
      <c r="D293" s="166"/>
      <c r="E293" s="47"/>
      <c r="F293" s="40">
        <v>1</v>
      </c>
      <c r="G293" s="25">
        <v>0.95</v>
      </c>
      <c r="H293" s="25"/>
      <c r="I293" s="25">
        <v>2.7</v>
      </c>
      <c r="J293" s="25">
        <f t="shared" si="9"/>
        <v>2.5649999999999999</v>
      </c>
      <c r="K293" s="39"/>
      <c r="L293" s="39"/>
      <c r="M293" s="39"/>
    </row>
    <row r="294" spans="1:13" ht="15" customHeight="1" x14ac:dyDescent="0.35">
      <c r="A294" s="165"/>
      <c r="B294" s="165"/>
      <c r="C294" s="165"/>
      <c r="D294" s="166"/>
      <c r="E294" s="47"/>
      <c r="F294" s="40">
        <v>1</v>
      </c>
      <c r="G294" s="25">
        <v>1.64</v>
      </c>
      <c r="H294" s="25"/>
      <c r="I294" s="25">
        <v>2.4</v>
      </c>
      <c r="J294" s="25">
        <f t="shared" si="9"/>
        <v>3.9359999999999999</v>
      </c>
      <c r="K294" s="39"/>
      <c r="L294" s="39"/>
      <c r="M294" s="39"/>
    </row>
    <row r="295" spans="1:13" ht="15" customHeight="1" x14ac:dyDescent="0.35">
      <c r="A295" s="165"/>
      <c r="B295" s="165"/>
      <c r="C295" s="165"/>
      <c r="D295" s="166"/>
      <c r="E295" s="47"/>
      <c r="F295" s="40">
        <v>1</v>
      </c>
      <c r="G295" s="25">
        <v>1.91</v>
      </c>
      <c r="H295" s="25"/>
      <c r="I295" s="25">
        <v>2.4</v>
      </c>
      <c r="J295" s="25">
        <f t="shared" si="9"/>
        <v>4.5839999999999996</v>
      </c>
      <c r="K295" s="39"/>
      <c r="L295" s="39"/>
      <c r="M295" s="39"/>
    </row>
    <row r="296" spans="1:13" ht="15" customHeight="1" x14ac:dyDescent="0.35">
      <c r="A296" s="165"/>
      <c r="B296" s="165"/>
      <c r="C296" s="165"/>
      <c r="D296" s="166"/>
      <c r="E296" s="47"/>
      <c r="F296" s="40">
        <v>4</v>
      </c>
      <c r="G296" s="25">
        <v>1.67</v>
      </c>
      <c r="H296" s="25"/>
      <c r="I296" s="25">
        <v>2.4</v>
      </c>
      <c r="J296" s="25">
        <f t="shared" si="9"/>
        <v>16.032</v>
      </c>
      <c r="K296" s="39"/>
      <c r="L296" s="39"/>
      <c r="M296" s="39"/>
    </row>
    <row r="297" spans="1:13" ht="15" customHeight="1" x14ac:dyDescent="0.35">
      <c r="A297" s="165"/>
      <c r="B297" s="165"/>
      <c r="C297" s="165"/>
      <c r="D297" s="166"/>
      <c r="E297" s="47"/>
      <c r="F297" s="40">
        <v>4</v>
      </c>
      <c r="G297" s="25">
        <v>0.95</v>
      </c>
      <c r="H297" s="25"/>
      <c r="I297" s="25">
        <v>2.4</v>
      </c>
      <c r="J297" s="25">
        <f t="shared" si="9"/>
        <v>9.1199999999999992</v>
      </c>
      <c r="K297" s="39"/>
      <c r="L297" s="39"/>
      <c r="M297" s="39"/>
    </row>
    <row r="298" spans="1:13" ht="15" customHeight="1" x14ac:dyDescent="0.35">
      <c r="A298" s="165"/>
      <c r="B298" s="165"/>
      <c r="C298" s="165"/>
      <c r="D298" s="166"/>
      <c r="E298" s="47" t="s">
        <v>177</v>
      </c>
      <c r="F298" s="40">
        <v>-4</v>
      </c>
      <c r="G298" s="25">
        <v>0.72</v>
      </c>
      <c r="H298" s="25"/>
      <c r="I298" s="25">
        <v>2.08</v>
      </c>
      <c r="J298" s="25">
        <f t="shared" si="9"/>
        <v>-5.99</v>
      </c>
      <c r="K298" s="39"/>
      <c r="L298" s="39"/>
      <c r="M298" s="39"/>
    </row>
    <row r="299" spans="1:13" ht="15" customHeight="1" x14ac:dyDescent="0.35">
      <c r="A299" s="165"/>
      <c r="B299" s="165"/>
      <c r="C299" s="165"/>
      <c r="D299" s="166"/>
      <c r="E299" s="47" t="s">
        <v>171</v>
      </c>
      <c r="F299" s="40">
        <v>15</v>
      </c>
      <c r="G299" s="25">
        <v>1.67</v>
      </c>
      <c r="H299" s="25"/>
      <c r="I299" s="25">
        <v>2.4</v>
      </c>
      <c r="J299" s="25">
        <f t="shared" si="9"/>
        <v>60.12</v>
      </c>
      <c r="K299" s="39"/>
      <c r="L299" s="39"/>
      <c r="M299" s="39"/>
    </row>
    <row r="300" spans="1:13" ht="15" customHeight="1" x14ac:dyDescent="0.35">
      <c r="A300" s="165"/>
      <c r="B300" s="165"/>
      <c r="C300" s="165"/>
      <c r="D300" s="166"/>
      <c r="E300" s="47"/>
      <c r="F300" s="40">
        <v>2</v>
      </c>
      <c r="G300" s="25">
        <v>1.43</v>
      </c>
      <c r="H300" s="25"/>
      <c r="I300" s="25">
        <v>2.4</v>
      </c>
      <c r="J300" s="25">
        <f t="shared" si="9"/>
        <v>6.8639999999999999</v>
      </c>
      <c r="K300" s="39"/>
      <c r="L300" s="39"/>
      <c r="M300" s="39"/>
    </row>
    <row r="301" spans="1:13" ht="15" customHeight="1" x14ac:dyDescent="0.35">
      <c r="A301" s="165"/>
      <c r="B301" s="165"/>
      <c r="C301" s="165"/>
      <c r="D301" s="166"/>
      <c r="E301" s="47"/>
      <c r="F301" s="40">
        <v>1</v>
      </c>
      <c r="G301" s="25">
        <v>1.59</v>
      </c>
      <c r="H301" s="25"/>
      <c r="I301" s="25">
        <v>2.7</v>
      </c>
      <c r="J301" s="25">
        <f t="shared" si="9"/>
        <v>4.2930000000000001</v>
      </c>
      <c r="K301" s="39"/>
      <c r="L301" s="39"/>
      <c r="M301" s="39"/>
    </row>
    <row r="302" spans="1:13" ht="15" customHeight="1" x14ac:dyDescent="0.35">
      <c r="A302" s="165"/>
      <c r="B302" s="165"/>
      <c r="C302" s="165"/>
      <c r="D302" s="166"/>
      <c r="E302" s="47"/>
      <c r="F302" s="40">
        <v>2</v>
      </c>
      <c r="G302" s="25">
        <v>2.67</v>
      </c>
      <c r="H302" s="25"/>
      <c r="I302" s="25">
        <v>2.4</v>
      </c>
      <c r="J302" s="25">
        <f t="shared" si="9"/>
        <v>12.816000000000001</v>
      </c>
      <c r="K302" s="39"/>
      <c r="L302" s="39"/>
      <c r="M302" s="39"/>
    </row>
    <row r="303" spans="1:13" ht="15" customHeight="1" x14ac:dyDescent="0.35">
      <c r="A303" s="165"/>
      <c r="B303" s="165"/>
      <c r="C303" s="165"/>
      <c r="D303" s="166"/>
      <c r="E303" s="47" t="s">
        <v>177</v>
      </c>
      <c r="F303" s="40">
        <v>-6</v>
      </c>
      <c r="G303" s="25">
        <v>0.72</v>
      </c>
      <c r="H303" s="25"/>
      <c r="I303" s="25">
        <v>2.08</v>
      </c>
      <c r="J303" s="25">
        <f t="shared" si="9"/>
        <v>-8.9860000000000007</v>
      </c>
      <c r="K303" s="39"/>
      <c r="L303" s="39"/>
      <c r="M303" s="39"/>
    </row>
    <row r="304" spans="1:13" ht="15" customHeight="1" x14ac:dyDescent="0.35">
      <c r="A304" s="165"/>
      <c r="B304" s="165"/>
      <c r="C304" s="165"/>
      <c r="D304" s="166"/>
      <c r="E304" s="47" t="s">
        <v>178</v>
      </c>
      <c r="F304" s="40">
        <v>2</v>
      </c>
      <c r="G304" s="25">
        <v>2.59</v>
      </c>
      <c r="H304" s="25"/>
      <c r="I304" s="25">
        <v>2.7</v>
      </c>
      <c r="J304" s="25">
        <f t="shared" si="9"/>
        <v>13.986000000000001</v>
      </c>
      <c r="K304" s="39"/>
      <c r="L304" s="39"/>
      <c r="M304" s="39"/>
    </row>
    <row r="305" spans="1:13" ht="15" customHeight="1" x14ac:dyDescent="0.35">
      <c r="A305" s="165"/>
      <c r="B305" s="165"/>
      <c r="C305" s="165"/>
      <c r="D305" s="166"/>
      <c r="E305" s="47" t="s">
        <v>179</v>
      </c>
      <c r="F305" s="40">
        <v>1</v>
      </c>
      <c r="G305" s="25">
        <v>4.84</v>
      </c>
      <c r="H305" s="25"/>
      <c r="I305" s="25">
        <v>2.7</v>
      </c>
      <c r="J305" s="25">
        <f t="shared" si="9"/>
        <v>13.068</v>
      </c>
      <c r="K305" s="39"/>
      <c r="L305" s="39"/>
      <c r="M305" s="39"/>
    </row>
    <row r="306" spans="1:13" ht="21.15" customHeight="1" x14ac:dyDescent="0.35">
      <c r="A306" s="165"/>
      <c r="B306" s="165"/>
      <c r="C306" s="165"/>
      <c r="D306" s="166"/>
      <c r="E306" s="47" t="s">
        <v>180</v>
      </c>
      <c r="F306" s="40">
        <v>1</v>
      </c>
      <c r="G306" s="25">
        <v>2.67</v>
      </c>
      <c r="H306" s="25"/>
      <c r="I306" s="25">
        <v>2.4</v>
      </c>
      <c r="J306" s="25">
        <f t="shared" si="9"/>
        <v>6.4080000000000004</v>
      </c>
      <c r="K306" s="39"/>
      <c r="L306" s="39"/>
      <c r="M306" s="39"/>
    </row>
    <row r="307" spans="1:13" ht="15" customHeight="1" x14ac:dyDescent="0.35">
      <c r="A307" s="165"/>
      <c r="B307" s="165"/>
      <c r="C307" s="165"/>
      <c r="D307" s="166"/>
      <c r="E307" s="47" t="s">
        <v>181</v>
      </c>
      <c r="F307" s="40">
        <v>1</v>
      </c>
      <c r="G307" s="25">
        <v>14.59</v>
      </c>
      <c r="H307" s="25"/>
      <c r="I307" s="25">
        <v>2.7</v>
      </c>
      <c r="J307" s="25">
        <f t="shared" si="9"/>
        <v>39.393000000000001</v>
      </c>
      <c r="K307" s="39"/>
      <c r="L307" s="39"/>
      <c r="M307" s="39"/>
    </row>
    <row r="308" spans="1:13" ht="21.15" customHeight="1" x14ac:dyDescent="0.35">
      <c r="A308" s="165"/>
      <c r="B308" s="165"/>
      <c r="C308" s="165"/>
      <c r="D308" s="166"/>
      <c r="E308" s="56" t="s">
        <v>182</v>
      </c>
      <c r="F308" s="62">
        <v>1</v>
      </c>
      <c r="G308" s="44">
        <v>6.3</v>
      </c>
      <c r="H308" s="44"/>
      <c r="I308" s="44">
        <v>2.4</v>
      </c>
      <c r="J308" s="44">
        <f t="shared" si="9"/>
        <v>15.12</v>
      </c>
      <c r="K308" s="44">
        <f>SUM(J292:J308)</f>
        <v>202.64400000000001</v>
      </c>
      <c r="L308" s="59"/>
      <c r="M308" s="59"/>
    </row>
    <row r="309" spans="1:13" ht="15.5" customHeight="1" x14ac:dyDescent="0.35">
      <c r="A309" s="141"/>
      <c r="B309" s="141"/>
      <c r="C309" s="141"/>
      <c r="D309" s="8" t="s">
        <v>160</v>
      </c>
      <c r="E309" s="70"/>
      <c r="F309" s="71"/>
      <c r="G309" s="71"/>
      <c r="H309" s="71"/>
      <c r="I309" s="71"/>
      <c r="J309" s="71"/>
      <c r="K309" s="72"/>
      <c r="L309" s="10">
        <f>M269+M273+M289</f>
        <v>0</v>
      </c>
      <c r="M309" s="10">
        <f>ROUND(L309,2)</f>
        <v>0</v>
      </c>
    </row>
    <row r="310" spans="1:13" ht="15.5" customHeight="1" x14ac:dyDescent="0.35">
      <c r="A310" s="8" t="s">
        <v>183</v>
      </c>
      <c r="B310" s="8" t="s">
        <v>12</v>
      </c>
      <c r="C310" s="9"/>
      <c r="D310" s="152" t="s">
        <v>184</v>
      </c>
      <c r="E310" s="152"/>
      <c r="F310" s="152"/>
      <c r="G310" s="152"/>
      <c r="H310" s="152"/>
      <c r="I310" s="152"/>
      <c r="J310" s="152"/>
      <c r="K310" s="9"/>
      <c r="L310" s="10">
        <f>L416</f>
        <v>0</v>
      </c>
      <c r="M310" s="10">
        <f>ROUND(L310,2)</f>
        <v>0</v>
      </c>
    </row>
    <row r="311" spans="1:13" ht="21.15" customHeight="1" x14ac:dyDescent="0.35">
      <c r="A311" s="27" t="s">
        <v>185</v>
      </c>
      <c r="B311" s="28" t="s">
        <v>16</v>
      </c>
      <c r="C311" s="28" t="s">
        <v>17</v>
      </c>
      <c r="D311" s="145" t="s">
        <v>186</v>
      </c>
      <c r="E311" s="145"/>
      <c r="F311" s="145"/>
      <c r="G311" s="145"/>
      <c r="H311" s="145"/>
      <c r="I311" s="145"/>
      <c r="J311" s="145"/>
      <c r="K311" s="53">
        <f>SUM(K314:K351)</f>
        <v>563.14499999999998</v>
      </c>
      <c r="L311" s="35"/>
      <c r="M311" s="35">
        <f>ROUND(K311*L311,2)</f>
        <v>0</v>
      </c>
    </row>
    <row r="312" spans="1:13" ht="66" customHeight="1" x14ac:dyDescent="0.35">
      <c r="A312" s="141"/>
      <c r="B312" s="141"/>
      <c r="C312" s="141"/>
      <c r="D312" s="137" t="s">
        <v>187</v>
      </c>
      <c r="E312" s="138"/>
      <c r="F312" s="138"/>
      <c r="G312" s="138"/>
      <c r="H312" s="138"/>
      <c r="I312" s="138"/>
      <c r="J312" s="139"/>
      <c r="K312" s="30"/>
      <c r="L312" s="30"/>
      <c r="M312" s="30"/>
    </row>
    <row r="313" spans="1:13" ht="15" customHeight="1" x14ac:dyDescent="0.35">
      <c r="A313" s="146"/>
      <c r="B313" s="146"/>
      <c r="C313" s="146"/>
      <c r="D313" s="164"/>
      <c r="E313" s="19"/>
      <c r="F313" s="36" t="s">
        <v>20</v>
      </c>
      <c r="G313" s="36" t="s">
        <v>21</v>
      </c>
      <c r="H313" s="36" t="s">
        <v>22</v>
      </c>
      <c r="I313" s="36" t="s">
        <v>23</v>
      </c>
      <c r="J313" s="36" t="s">
        <v>24</v>
      </c>
      <c r="K313" s="36" t="s">
        <v>25</v>
      </c>
      <c r="L313" s="39"/>
      <c r="M313" s="39"/>
    </row>
    <row r="314" spans="1:13" ht="15" customHeight="1" x14ac:dyDescent="0.35">
      <c r="A314" s="165"/>
      <c r="B314" s="165"/>
      <c r="C314" s="165"/>
      <c r="D314" s="166"/>
      <c r="E314" s="28" t="s">
        <v>188</v>
      </c>
      <c r="F314" s="40">
        <v>1</v>
      </c>
      <c r="G314" s="25">
        <v>16.93</v>
      </c>
      <c r="H314" s="25"/>
      <c r="I314" s="25">
        <v>2.4</v>
      </c>
      <c r="J314" s="25">
        <f t="shared" ref="J314:J351" si="10">ROUND(F314*G314*I314,3)</f>
        <v>40.631999999999998</v>
      </c>
      <c r="K314" s="39"/>
      <c r="L314" s="39"/>
      <c r="M314" s="39"/>
    </row>
    <row r="315" spans="1:13" ht="15" customHeight="1" x14ac:dyDescent="0.35">
      <c r="A315" s="165"/>
      <c r="B315" s="165"/>
      <c r="C315" s="165"/>
      <c r="D315" s="166"/>
      <c r="E315" s="28" t="s">
        <v>177</v>
      </c>
      <c r="F315" s="40">
        <v>-4</v>
      </c>
      <c r="G315" s="25">
        <v>0.92</v>
      </c>
      <c r="H315" s="25"/>
      <c r="I315" s="25">
        <v>2.0299999999999998</v>
      </c>
      <c r="J315" s="25">
        <f t="shared" si="10"/>
        <v>-7.47</v>
      </c>
      <c r="K315" s="39"/>
      <c r="L315" s="39"/>
      <c r="M315" s="39"/>
    </row>
    <row r="316" spans="1:13" ht="15" customHeight="1" x14ac:dyDescent="0.35">
      <c r="A316" s="165"/>
      <c r="B316" s="165"/>
      <c r="C316" s="165"/>
      <c r="D316" s="166"/>
      <c r="E316" s="28" t="s">
        <v>189</v>
      </c>
      <c r="F316" s="40">
        <v>1</v>
      </c>
      <c r="G316" s="25">
        <v>8.39</v>
      </c>
      <c r="H316" s="25"/>
      <c r="I316" s="25">
        <v>2.4</v>
      </c>
      <c r="J316" s="25">
        <f t="shared" si="10"/>
        <v>20.135999999999999</v>
      </c>
      <c r="K316" s="39"/>
      <c r="L316" s="39"/>
      <c r="M316" s="39"/>
    </row>
    <row r="317" spans="1:13" ht="15" customHeight="1" x14ac:dyDescent="0.35">
      <c r="A317" s="165"/>
      <c r="B317" s="165"/>
      <c r="C317" s="165"/>
      <c r="D317" s="166"/>
      <c r="E317" s="28" t="s">
        <v>177</v>
      </c>
      <c r="F317" s="40">
        <v>-1</v>
      </c>
      <c r="G317" s="25">
        <v>0.92</v>
      </c>
      <c r="H317" s="25"/>
      <c r="I317" s="25">
        <v>2.0299999999999998</v>
      </c>
      <c r="J317" s="25">
        <f t="shared" si="10"/>
        <v>-1.8680000000000001</v>
      </c>
      <c r="K317" s="39"/>
      <c r="L317" s="39"/>
      <c r="M317" s="39"/>
    </row>
    <row r="318" spans="1:13" ht="15" customHeight="1" x14ac:dyDescent="0.35">
      <c r="A318" s="165"/>
      <c r="B318" s="165"/>
      <c r="C318" s="165"/>
      <c r="D318" s="166"/>
      <c r="E318" s="28"/>
      <c r="F318" s="40">
        <v>-1</v>
      </c>
      <c r="G318" s="25">
        <v>1</v>
      </c>
      <c r="H318" s="25"/>
      <c r="I318" s="25">
        <v>2.1</v>
      </c>
      <c r="J318" s="25">
        <f t="shared" si="10"/>
        <v>-2.1</v>
      </c>
      <c r="K318" s="39"/>
      <c r="L318" s="39"/>
      <c r="M318" s="39"/>
    </row>
    <row r="319" spans="1:13" ht="15" customHeight="1" x14ac:dyDescent="0.35">
      <c r="A319" s="165"/>
      <c r="B319" s="165"/>
      <c r="C319" s="165"/>
      <c r="D319" s="166"/>
      <c r="E319" s="28" t="s">
        <v>190</v>
      </c>
      <c r="F319" s="40">
        <v>1</v>
      </c>
      <c r="G319" s="25">
        <v>6.75</v>
      </c>
      <c r="H319" s="25"/>
      <c r="I319" s="25">
        <v>2.5</v>
      </c>
      <c r="J319" s="25">
        <f t="shared" si="10"/>
        <v>16.875</v>
      </c>
      <c r="K319" s="39"/>
      <c r="L319" s="39"/>
      <c r="M319" s="39"/>
    </row>
    <row r="320" spans="1:13" ht="15" customHeight="1" x14ac:dyDescent="0.35">
      <c r="A320" s="165"/>
      <c r="B320" s="165"/>
      <c r="C320" s="165"/>
      <c r="D320" s="166"/>
      <c r="E320" s="28"/>
      <c r="F320" s="40">
        <v>1</v>
      </c>
      <c r="G320" s="25">
        <v>2.65</v>
      </c>
      <c r="H320" s="25"/>
      <c r="I320" s="25">
        <v>2.5</v>
      </c>
      <c r="J320" s="25">
        <f t="shared" si="10"/>
        <v>6.625</v>
      </c>
      <c r="K320" s="39"/>
      <c r="L320" s="39"/>
      <c r="M320" s="39"/>
    </row>
    <row r="321" spans="1:13" ht="15" customHeight="1" x14ac:dyDescent="0.35">
      <c r="A321" s="165"/>
      <c r="B321" s="165"/>
      <c r="C321" s="165"/>
      <c r="D321" s="166"/>
      <c r="E321" s="28"/>
      <c r="F321" s="40">
        <v>17</v>
      </c>
      <c r="G321" s="25">
        <v>1.61</v>
      </c>
      <c r="H321" s="25"/>
      <c r="I321" s="25">
        <v>2.2999999999999998</v>
      </c>
      <c r="J321" s="25">
        <f t="shared" si="10"/>
        <v>62.951000000000001</v>
      </c>
      <c r="K321" s="39"/>
      <c r="L321" s="39"/>
      <c r="M321" s="39"/>
    </row>
    <row r="322" spans="1:13" ht="15" customHeight="1" x14ac:dyDescent="0.35">
      <c r="A322" s="165"/>
      <c r="B322" s="165"/>
      <c r="C322" s="165"/>
      <c r="D322" s="166"/>
      <c r="E322" s="28"/>
      <c r="F322" s="40">
        <v>1</v>
      </c>
      <c r="G322" s="25">
        <v>3.05</v>
      </c>
      <c r="H322" s="25"/>
      <c r="I322" s="25">
        <v>2.5</v>
      </c>
      <c r="J322" s="25">
        <f t="shared" si="10"/>
        <v>7.625</v>
      </c>
      <c r="K322" s="39"/>
      <c r="L322" s="39"/>
      <c r="M322" s="39"/>
    </row>
    <row r="323" spans="1:13" ht="15" customHeight="1" x14ac:dyDescent="0.35">
      <c r="A323" s="165"/>
      <c r="B323" s="165"/>
      <c r="C323" s="165"/>
      <c r="D323" s="166"/>
      <c r="E323" s="28" t="s">
        <v>177</v>
      </c>
      <c r="F323" s="40">
        <v>-1</v>
      </c>
      <c r="G323" s="25">
        <v>1</v>
      </c>
      <c r="H323" s="25"/>
      <c r="I323" s="25">
        <v>2.1</v>
      </c>
      <c r="J323" s="25">
        <f t="shared" si="10"/>
        <v>-2.1</v>
      </c>
      <c r="K323" s="39"/>
      <c r="L323" s="39"/>
      <c r="M323" s="39"/>
    </row>
    <row r="324" spans="1:13" ht="15" customHeight="1" x14ac:dyDescent="0.35">
      <c r="A324" s="165"/>
      <c r="B324" s="165"/>
      <c r="C324" s="165"/>
      <c r="D324" s="166"/>
      <c r="E324" s="28" t="s">
        <v>191</v>
      </c>
      <c r="F324" s="40">
        <v>1</v>
      </c>
      <c r="G324" s="25">
        <v>3.55</v>
      </c>
      <c r="H324" s="25"/>
      <c r="I324" s="25">
        <v>2.5</v>
      </c>
      <c r="J324" s="25">
        <f t="shared" si="10"/>
        <v>8.875</v>
      </c>
      <c r="K324" s="39"/>
      <c r="L324" s="39"/>
      <c r="M324" s="39"/>
    </row>
    <row r="325" spans="1:13" ht="15" customHeight="1" x14ac:dyDescent="0.35">
      <c r="A325" s="165"/>
      <c r="B325" s="165"/>
      <c r="C325" s="165"/>
      <c r="D325" s="166"/>
      <c r="E325" s="28" t="s">
        <v>191</v>
      </c>
      <c r="F325" s="40">
        <v>2</v>
      </c>
      <c r="G325" s="25">
        <v>0.89</v>
      </c>
      <c r="H325" s="25"/>
      <c r="I325" s="25">
        <v>2.2999999999999998</v>
      </c>
      <c r="J325" s="25">
        <f t="shared" si="10"/>
        <v>4.0940000000000003</v>
      </c>
      <c r="K325" s="39"/>
      <c r="L325" s="39"/>
      <c r="M325" s="39"/>
    </row>
    <row r="326" spans="1:13" ht="15" customHeight="1" x14ac:dyDescent="0.35">
      <c r="A326" s="165"/>
      <c r="B326" s="165"/>
      <c r="C326" s="165"/>
      <c r="D326" s="166"/>
      <c r="E326" s="28" t="s">
        <v>191</v>
      </c>
      <c r="F326" s="40">
        <v>2</v>
      </c>
      <c r="G326" s="25">
        <v>0.8</v>
      </c>
      <c r="H326" s="25"/>
      <c r="I326" s="25">
        <v>2.2999999999999998</v>
      </c>
      <c r="J326" s="25">
        <f t="shared" si="10"/>
        <v>3.68</v>
      </c>
      <c r="K326" s="39"/>
      <c r="L326" s="39"/>
      <c r="M326" s="39"/>
    </row>
    <row r="327" spans="1:13" ht="15" customHeight="1" x14ac:dyDescent="0.35">
      <c r="A327" s="165"/>
      <c r="B327" s="165"/>
      <c r="C327" s="165"/>
      <c r="D327" s="166"/>
      <c r="E327" s="28" t="s">
        <v>191</v>
      </c>
      <c r="F327" s="40">
        <v>4</v>
      </c>
      <c r="G327" s="25">
        <v>0.89</v>
      </c>
      <c r="H327" s="25"/>
      <c r="I327" s="25">
        <v>2.5</v>
      </c>
      <c r="J327" s="25">
        <f t="shared" si="10"/>
        <v>8.9</v>
      </c>
      <c r="K327" s="39"/>
      <c r="L327" s="39"/>
      <c r="M327" s="39"/>
    </row>
    <row r="328" spans="1:13" ht="15" customHeight="1" x14ac:dyDescent="0.35">
      <c r="A328" s="165"/>
      <c r="B328" s="165"/>
      <c r="C328" s="165"/>
      <c r="D328" s="166"/>
      <c r="E328" s="28" t="s">
        <v>192</v>
      </c>
      <c r="F328" s="40">
        <v>1</v>
      </c>
      <c r="G328" s="25">
        <v>10.67</v>
      </c>
      <c r="H328" s="25"/>
      <c r="I328" s="25">
        <v>2.2999999999999998</v>
      </c>
      <c r="J328" s="25">
        <f t="shared" si="10"/>
        <v>24.541</v>
      </c>
      <c r="K328" s="39"/>
      <c r="L328" s="39"/>
      <c r="M328" s="39"/>
    </row>
    <row r="329" spans="1:13" ht="15" customHeight="1" x14ac:dyDescent="0.35">
      <c r="A329" s="165"/>
      <c r="B329" s="165"/>
      <c r="C329" s="165"/>
      <c r="D329" s="166"/>
      <c r="E329" s="28" t="s">
        <v>177</v>
      </c>
      <c r="F329" s="40">
        <v>-1</v>
      </c>
      <c r="G329" s="25">
        <v>0.92</v>
      </c>
      <c r="H329" s="25"/>
      <c r="I329" s="25">
        <v>2.2999999999999998</v>
      </c>
      <c r="J329" s="25">
        <f t="shared" si="10"/>
        <v>-2.1160000000000001</v>
      </c>
      <c r="K329" s="39"/>
      <c r="L329" s="39"/>
      <c r="M329" s="39"/>
    </row>
    <row r="330" spans="1:13" ht="15" customHeight="1" x14ac:dyDescent="0.35">
      <c r="A330" s="165"/>
      <c r="B330" s="165"/>
      <c r="C330" s="165"/>
      <c r="D330" s="166"/>
      <c r="E330" s="28" t="s">
        <v>193</v>
      </c>
      <c r="F330" s="40">
        <v>1</v>
      </c>
      <c r="G330" s="25">
        <v>9.41</v>
      </c>
      <c r="H330" s="25"/>
      <c r="I330" s="25">
        <v>2.48</v>
      </c>
      <c r="J330" s="25">
        <f t="shared" si="10"/>
        <v>23.337</v>
      </c>
      <c r="K330" s="39"/>
      <c r="L330" s="39"/>
      <c r="M330" s="39"/>
    </row>
    <row r="331" spans="1:13" ht="15" customHeight="1" x14ac:dyDescent="0.35">
      <c r="A331" s="165"/>
      <c r="B331" s="165"/>
      <c r="C331" s="165"/>
      <c r="D331" s="166"/>
      <c r="E331" s="28" t="s">
        <v>177</v>
      </c>
      <c r="F331" s="40">
        <v>-1</v>
      </c>
      <c r="G331" s="25">
        <v>0.92</v>
      </c>
      <c r="H331" s="25"/>
      <c r="I331" s="25">
        <v>2.0299999999999998</v>
      </c>
      <c r="J331" s="25">
        <f t="shared" si="10"/>
        <v>-1.8680000000000001</v>
      </c>
      <c r="K331" s="39"/>
      <c r="L331" s="39"/>
      <c r="M331" s="39"/>
    </row>
    <row r="332" spans="1:13" ht="15" customHeight="1" x14ac:dyDescent="0.35">
      <c r="A332" s="165"/>
      <c r="B332" s="165"/>
      <c r="C332" s="165"/>
      <c r="D332" s="166"/>
      <c r="E332" s="28"/>
      <c r="F332" s="40">
        <v>-1</v>
      </c>
      <c r="G332" s="25">
        <v>1</v>
      </c>
      <c r="H332" s="25"/>
      <c r="I332" s="25">
        <v>2.1</v>
      </c>
      <c r="J332" s="25">
        <f t="shared" si="10"/>
        <v>-2.1</v>
      </c>
      <c r="K332" s="39"/>
      <c r="L332" s="39"/>
      <c r="M332" s="39"/>
    </row>
    <row r="333" spans="1:13" ht="15" customHeight="1" x14ac:dyDescent="0.35">
      <c r="A333" s="165"/>
      <c r="B333" s="165"/>
      <c r="C333" s="165"/>
      <c r="D333" s="166"/>
      <c r="E333" s="28" t="s">
        <v>194</v>
      </c>
      <c r="F333" s="40">
        <v>1</v>
      </c>
      <c r="G333" s="25">
        <v>3.98</v>
      </c>
      <c r="H333" s="25"/>
      <c r="I333" s="25">
        <v>2.7</v>
      </c>
      <c r="J333" s="25">
        <f t="shared" si="10"/>
        <v>10.746</v>
      </c>
      <c r="K333" s="39"/>
      <c r="L333" s="39"/>
      <c r="M333" s="39"/>
    </row>
    <row r="334" spans="1:13" ht="15" customHeight="1" x14ac:dyDescent="0.35">
      <c r="A334" s="165"/>
      <c r="B334" s="165"/>
      <c r="C334" s="165"/>
      <c r="D334" s="166"/>
      <c r="E334" s="28"/>
      <c r="F334" s="40">
        <v>1</v>
      </c>
      <c r="G334" s="25">
        <v>1.65</v>
      </c>
      <c r="H334" s="25"/>
      <c r="I334" s="25">
        <v>2.6</v>
      </c>
      <c r="J334" s="25">
        <f t="shared" si="10"/>
        <v>4.29</v>
      </c>
      <c r="K334" s="39"/>
      <c r="L334" s="39"/>
      <c r="M334" s="39"/>
    </row>
    <row r="335" spans="1:13" ht="15" customHeight="1" x14ac:dyDescent="0.35">
      <c r="A335" s="165"/>
      <c r="B335" s="165"/>
      <c r="C335" s="165"/>
      <c r="D335" s="166"/>
      <c r="E335" s="28"/>
      <c r="F335" s="40">
        <v>1</v>
      </c>
      <c r="G335" s="25">
        <v>8.6</v>
      </c>
      <c r="H335" s="25"/>
      <c r="I335" s="25">
        <v>2.2999999999999998</v>
      </c>
      <c r="J335" s="25">
        <f t="shared" si="10"/>
        <v>19.78</v>
      </c>
      <c r="K335" s="39"/>
      <c r="L335" s="39"/>
      <c r="M335" s="39"/>
    </row>
    <row r="336" spans="1:13" ht="15" customHeight="1" x14ac:dyDescent="0.35">
      <c r="A336" s="165"/>
      <c r="B336" s="165"/>
      <c r="C336" s="165"/>
      <c r="D336" s="166"/>
      <c r="E336" s="28"/>
      <c r="F336" s="40">
        <v>1</v>
      </c>
      <c r="G336" s="25">
        <v>7.9</v>
      </c>
      <c r="H336" s="25"/>
      <c r="I336" s="25">
        <v>2.6</v>
      </c>
      <c r="J336" s="25">
        <f t="shared" si="10"/>
        <v>20.54</v>
      </c>
      <c r="K336" s="39"/>
      <c r="L336" s="39"/>
      <c r="M336" s="39"/>
    </row>
    <row r="337" spans="1:13" ht="15" customHeight="1" x14ac:dyDescent="0.35">
      <c r="A337" s="165"/>
      <c r="B337" s="165"/>
      <c r="C337" s="165"/>
      <c r="D337" s="166"/>
      <c r="E337" s="28"/>
      <c r="F337" s="40">
        <v>10</v>
      </c>
      <c r="G337" s="25">
        <v>1.4</v>
      </c>
      <c r="H337" s="25"/>
      <c r="I337" s="25">
        <v>2.2999999999999998</v>
      </c>
      <c r="J337" s="25">
        <f t="shared" si="10"/>
        <v>32.200000000000003</v>
      </c>
      <c r="K337" s="39"/>
      <c r="L337" s="39"/>
      <c r="M337" s="39"/>
    </row>
    <row r="338" spans="1:13" ht="15" customHeight="1" x14ac:dyDescent="0.35">
      <c r="A338" s="165"/>
      <c r="B338" s="165"/>
      <c r="C338" s="165"/>
      <c r="D338" s="166"/>
      <c r="E338" s="28"/>
      <c r="F338" s="40">
        <v>1</v>
      </c>
      <c r="G338" s="25">
        <v>4.25</v>
      </c>
      <c r="H338" s="25"/>
      <c r="I338" s="25">
        <v>2.2999999999999998</v>
      </c>
      <c r="J338" s="25">
        <f t="shared" si="10"/>
        <v>9.7750000000000004</v>
      </c>
      <c r="K338" s="39"/>
      <c r="L338" s="39"/>
      <c r="M338" s="39"/>
    </row>
    <row r="339" spans="1:13" ht="15" customHeight="1" x14ac:dyDescent="0.35">
      <c r="A339" s="165"/>
      <c r="B339" s="165"/>
      <c r="C339" s="165"/>
      <c r="D339" s="166"/>
      <c r="E339" s="28"/>
      <c r="F339" s="40">
        <v>25</v>
      </c>
      <c r="G339" s="25">
        <v>1.61</v>
      </c>
      <c r="H339" s="25"/>
      <c r="I339" s="25">
        <v>2.2999999999999998</v>
      </c>
      <c r="J339" s="25">
        <f t="shared" si="10"/>
        <v>92.575000000000003</v>
      </c>
      <c r="K339" s="39"/>
      <c r="L339" s="39"/>
      <c r="M339" s="39"/>
    </row>
    <row r="340" spans="1:13" ht="15" customHeight="1" x14ac:dyDescent="0.35">
      <c r="A340" s="165"/>
      <c r="B340" s="165"/>
      <c r="C340" s="165"/>
      <c r="D340" s="166"/>
      <c r="E340" s="28"/>
      <c r="F340" s="40">
        <v>1</v>
      </c>
      <c r="G340" s="25">
        <v>8</v>
      </c>
      <c r="H340" s="25"/>
      <c r="I340" s="25">
        <v>2.6</v>
      </c>
      <c r="J340" s="25">
        <f t="shared" si="10"/>
        <v>20.8</v>
      </c>
      <c r="K340" s="39"/>
      <c r="L340" s="39"/>
      <c r="M340" s="39"/>
    </row>
    <row r="341" spans="1:13" ht="15" customHeight="1" x14ac:dyDescent="0.35">
      <c r="A341" s="165"/>
      <c r="B341" s="165"/>
      <c r="C341" s="165"/>
      <c r="D341" s="166"/>
      <c r="E341" s="28" t="s">
        <v>177</v>
      </c>
      <c r="F341" s="40">
        <v>-2</v>
      </c>
      <c r="G341" s="25">
        <v>0.92</v>
      </c>
      <c r="H341" s="25"/>
      <c r="I341" s="25">
        <v>2.2999999999999998</v>
      </c>
      <c r="J341" s="25">
        <f t="shared" si="10"/>
        <v>-4.2320000000000002</v>
      </c>
      <c r="K341" s="39"/>
      <c r="L341" s="39"/>
      <c r="M341" s="39"/>
    </row>
    <row r="342" spans="1:13" ht="15" customHeight="1" x14ac:dyDescent="0.35">
      <c r="A342" s="165"/>
      <c r="B342" s="165"/>
      <c r="C342" s="165"/>
      <c r="D342" s="166"/>
      <c r="E342" s="28"/>
      <c r="F342" s="40">
        <v>-1</v>
      </c>
      <c r="G342" s="25">
        <v>0.82</v>
      </c>
      <c r="H342" s="25"/>
      <c r="I342" s="25">
        <v>2.2999999999999998</v>
      </c>
      <c r="J342" s="25">
        <f t="shared" si="10"/>
        <v>-1.8859999999999999</v>
      </c>
      <c r="K342" s="39"/>
      <c r="L342" s="39"/>
      <c r="M342" s="39"/>
    </row>
    <row r="343" spans="1:13" ht="15" customHeight="1" x14ac:dyDescent="0.35">
      <c r="A343" s="165"/>
      <c r="B343" s="165"/>
      <c r="C343" s="165"/>
      <c r="D343" s="166"/>
      <c r="E343" s="28" t="s">
        <v>195</v>
      </c>
      <c r="F343" s="40">
        <v>1</v>
      </c>
      <c r="G343" s="25">
        <v>10.5</v>
      </c>
      <c r="H343" s="25"/>
      <c r="I343" s="25">
        <v>2.2999999999999998</v>
      </c>
      <c r="J343" s="25">
        <f t="shared" si="10"/>
        <v>24.15</v>
      </c>
      <c r="K343" s="39"/>
      <c r="L343" s="39"/>
      <c r="M343" s="39"/>
    </row>
    <row r="344" spans="1:13" ht="15" customHeight="1" x14ac:dyDescent="0.35">
      <c r="A344" s="165"/>
      <c r="B344" s="165"/>
      <c r="C344" s="165"/>
      <c r="D344" s="166"/>
      <c r="E344" s="28" t="s">
        <v>177</v>
      </c>
      <c r="F344" s="40">
        <v>-1</v>
      </c>
      <c r="G344" s="25">
        <v>0.92</v>
      </c>
      <c r="H344" s="25"/>
      <c r="I344" s="25">
        <v>2.2999999999999998</v>
      </c>
      <c r="J344" s="25">
        <f t="shared" si="10"/>
        <v>-2.1160000000000001</v>
      </c>
      <c r="K344" s="39"/>
      <c r="L344" s="39"/>
      <c r="M344" s="39"/>
    </row>
    <row r="345" spans="1:13" ht="15" customHeight="1" x14ac:dyDescent="0.35">
      <c r="A345" s="165"/>
      <c r="B345" s="165"/>
      <c r="C345" s="165"/>
      <c r="D345" s="166"/>
      <c r="E345" s="28" t="s">
        <v>191</v>
      </c>
      <c r="F345" s="40">
        <v>1</v>
      </c>
      <c r="G345" s="25">
        <v>18.34</v>
      </c>
      <c r="H345" s="25"/>
      <c r="I345" s="25">
        <v>2.2999999999999998</v>
      </c>
      <c r="J345" s="25">
        <f t="shared" si="10"/>
        <v>42.182000000000002</v>
      </c>
      <c r="K345" s="39"/>
      <c r="L345" s="39"/>
      <c r="M345" s="39"/>
    </row>
    <row r="346" spans="1:13" ht="15" customHeight="1" x14ac:dyDescent="0.35">
      <c r="A346" s="165"/>
      <c r="B346" s="165"/>
      <c r="C346" s="165"/>
      <c r="D346" s="166"/>
      <c r="E346" s="28" t="s">
        <v>191</v>
      </c>
      <c r="F346" s="40">
        <v>6</v>
      </c>
      <c r="G346" s="25">
        <v>0.8</v>
      </c>
      <c r="H346" s="25"/>
      <c r="I346" s="25">
        <v>2.2999999999999998</v>
      </c>
      <c r="J346" s="25">
        <f t="shared" si="10"/>
        <v>11.04</v>
      </c>
      <c r="K346" s="39"/>
      <c r="L346" s="39"/>
      <c r="M346" s="39"/>
    </row>
    <row r="347" spans="1:13" ht="15" customHeight="1" x14ac:dyDescent="0.35">
      <c r="A347" s="165"/>
      <c r="B347" s="165"/>
      <c r="C347" s="165"/>
      <c r="D347" s="166"/>
      <c r="E347" s="28" t="s">
        <v>191</v>
      </c>
      <c r="F347" s="40">
        <v>13</v>
      </c>
      <c r="G347" s="25">
        <v>0.83</v>
      </c>
      <c r="H347" s="25"/>
      <c r="I347" s="25">
        <v>2.6</v>
      </c>
      <c r="J347" s="25">
        <f t="shared" si="10"/>
        <v>28.053999999999998</v>
      </c>
      <c r="K347" s="39"/>
      <c r="L347" s="39"/>
      <c r="M347" s="39"/>
    </row>
    <row r="348" spans="1:13" ht="15" customHeight="1" x14ac:dyDescent="0.35">
      <c r="A348" s="165"/>
      <c r="B348" s="165"/>
      <c r="C348" s="165"/>
      <c r="D348" s="166"/>
      <c r="E348" s="28" t="s">
        <v>196</v>
      </c>
      <c r="F348" s="40">
        <v>1</v>
      </c>
      <c r="G348" s="25">
        <v>12.38</v>
      </c>
      <c r="H348" s="25"/>
      <c r="I348" s="25">
        <v>2.2999999999999998</v>
      </c>
      <c r="J348" s="25">
        <f t="shared" si="10"/>
        <v>28.474</v>
      </c>
      <c r="K348" s="39"/>
      <c r="L348" s="39"/>
      <c r="M348" s="39"/>
    </row>
    <row r="349" spans="1:13" ht="15" customHeight="1" x14ac:dyDescent="0.35">
      <c r="A349" s="165"/>
      <c r="B349" s="165"/>
      <c r="C349" s="165"/>
      <c r="D349" s="166"/>
      <c r="E349" s="28" t="s">
        <v>177</v>
      </c>
      <c r="F349" s="40">
        <v>-1</v>
      </c>
      <c r="G349" s="25">
        <v>0.92</v>
      </c>
      <c r="H349" s="25"/>
      <c r="I349" s="25">
        <v>2.2999999999999998</v>
      </c>
      <c r="J349" s="25">
        <f t="shared" si="10"/>
        <v>-2.1160000000000001</v>
      </c>
      <c r="K349" s="39"/>
      <c r="L349" s="39"/>
      <c r="M349" s="39"/>
    </row>
    <row r="350" spans="1:13" ht="15" customHeight="1" x14ac:dyDescent="0.35">
      <c r="A350" s="165"/>
      <c r="B350" s="165"/>
      <c r="C350" s="165"/>
      <c r="D350" s="166"/>
      <c r="E350" s="28" t="s">
        <v>197</v>
      </c>
      <c r="F350" s="40">
        <v>1</v>
      </c>
      <c r="G350" s="25">
        <v>9.6199999999999992</v>
      </c>
      <c r="H350" s="25"/>
      <c r="I350" s="25">
        <v>2.2999999999999998</v>
      </c>
      <c r="J350" s="25">
        <f t="shared" si="10"/>
        <v>22.126000000000001</v>
      </c>
      <c r="K350" s="39"/>
      <c r="L350" s="39"/>
      <c r="M350" s="39"/>
    </row>
    <row r="351" spans="1:13" ht="15" customHeight="1" x14ac:dyDescent="0.35">
      <c r="A351" s="165"/>
      <c r="B351" s="165"/>
      <c r="C351" s="165"/>
      <c r="D351" s="166"/>
      <c r="E351" s="41" t="s">
        <v>177</v>
      </c>
      <c r="F351" s="62">
        <v>-1</v>
      </c>
      <c r="G351" s="44">
        <v>0.82</v>
      </c>
      <c r="H351" s="44"/>
      <c r="I351" s="44">
        <v>2.2999999999999998</v>
      </c>
      <c r="J351" s="44">
        <f t="shared" si="10"/>
        <v>-1.8859999999999999</v>
      </c>
      <c r="K351" s="44">
        <f>SUM(J314:J351)</f>
        <v>563.14499999999998</v>
      </c>
      <c r="L351" s="59"/>
      <c r="M351" s="59"/>
    </row>
    <row r="352" spans="1:13" ht="21.15" customHeight="1" x14ac:dyDescent="0.35">
      <c r="A352" s="27" t="s">
        <v>198</v>
      </c>
      <c r="B352" s="28" t="s">
        <v>16</v>
      </c>
      <c r="C352" s="28" t="s">
        <v>17</v>
      </c>
      <c r="D352" s="148" t="s">
        <v>859</v>
      </c>
      <c r="E352" s="148"/>
      <c r="F352" s="148"/>
      <c r="G352" s="148"/>
      <c r="H352" s="148"/>
      <c r="I352" s="148"/>
      <c r="J352" s="148"/>
      <c r="K352" s="53">
        <f>SUM(K355:K386)</f>
        <v>429.22899999999993</v>
      </c>
      <c r="L352" s="35"/>
      <c r="M352" s="35">
        <f>ROUND(K352*L352,2)</f>
        <v>0</v>
      </c>
    </row>
    <row r="353" spans="1:13" ht="120.5" customHeight="1" x14ac:dyDescent="0.35">
      <c r="A353" s="141"/>
      <c r="B353" s="141"/>
      <c r="C353" s="141"/>
      <c r="D353" s="137" t="s">
        <v>860</v>
      </c>
      <c r="E353" s="138"/>
      <c r="F353" s="138"/>
      <c r="G353" s="138"/>
      <c r="H353" s="138"/>
      <c r="I353" s="138"/>
      <c r="J353" s="139"/>
      <c r="K353" s="30"/>
      <c r="L353" s="30"/>
      <c r="M353" s="30"/>
    </row>
    <row r="354" spans="1:13" ht="15" customHeight="1" x14ac:dyDescent="0.35">
      <c r="A354" s="141"/>
      <c r="B354" s="141"/>
      <c r="C354" s="141"/>
      <c r="D354" s="141"/>
      <c r="E354" s="47"/>
      <c r="F354" s="36" t="s">
        <v>20</v>
      </c>
      <c r="G354" s="36" t="s">
        <v>21</v>
      </c>
      <c r="H354" s="36" t="s">
        <v>22</v>
      </c>
      <c r="I354" s="36" t="s">
        <v>23</v>
      </c>
      <c r="J354" s="36" t="s">
        <v>24</v>
      </c>
      <c r="K354" s="36" t="s">
        <v>25</v>
      </c>
      <c r="L354" s="39"/>
      <c r="M354" s="39"/>
    </row>
    <row r="355" spans="1:13" ht="15" customHeight="1" x14ac:dyDescent="0.35">
      <c r="A355" s="141"/>
      <c r="B355" s="141"/>
      <c r="C355" s="141"/>
      <c r="D355" s="141"/>
      <c r="E355" s="47" t="s">
        <v>188</v>
      </c>
      <c r="F355" s="40">
        <v>1</v>
      </c>
      <c r="G355" s="25">
        <v>16.93</v>
      </c>
      <c r="H355" s="25"/>
      <c r="I355" s="25">
        <v>2.4</v>
      </c>
      <c r="J355" s="25">
        <f t="shared" ref="J355:J366" si="11">ROUND(F355*G355*I355,3)</f>
        <v>40.631999999999998</v>
      </c>
      <c r="K355" s="39"/>
      <c r="L355" s="39"/>
      <c r="M355" s="39"/>
    </row>
    <row r="356" spans="1:13" ht="15" customHeight="1" x14ac:dyDescent="0.35">
      <c r="A356" s="141"/>
      <c r="B356" s="141"/>
      <c r="C356" s="141"/>
      <c r="D356" s="141"/>
      <c r="E356" s="47" t="s">
        <v>177</v>
      </c>
      <c r="F356" s="40">
        <v>-4</v>
      </c>
      <c r="G356" s="25">
        <v>0.92</v>
      </c>
      <c r="H356" s="25"/>
      <c r="I356" s="25">
        <v>2.0299999999999998</v>
      </c>
      <c r="J356" s="25">
        <f t="shared" si="11"/>
        <v>-7.47</v>
      </c>
      <c r="K356" s="39"/>
      <c r="L356" s="39"/>
      <c r="M356" s="39"/>
    </row>
    <row r="357" spans="1:13" ht="15" customHeight="1" x14ac:dyDescent="0.35">
      <c r="A357" s="141"/>
      <c r="B357" s="141"/>
      <c r="C357" s="141"/>
      <c r="D357" s="141"/>
      <c r="E357" s="47" t="s">
        <v>189</v>
      </c>
      <c r="F357" s="40">
        <v>1</v>
      </c>
      <c r="G357" s="25">
        <v>8.39</v>
      </c>
      <c r="H357" s="25"/>
      <c r="I357" s="25">
        <v>2.4</v>
      </c>
      <c r="J357" s="25">
        <f t="shared" si="11"/>
        <v>20.135999999999999</v>
      </c>
      <c r="K357" s="39"/>
      <c r="L357" s="39"/>
      <c r="M357" s="39"/>
    </row>
    <row r="358" spans="1:13" ht="15" customHeight="1" x14ac:dyDescent="0.35">
      <c r="A358" s="141"/>
      <c r="B358" s="141"/>
      <c r="C358" s="141"/>
      <c r="D358" s="141"/>
      <c r="E358" s="47" t="s">
        <v>177</v>
      </c>
      <c r="F358" s="40">
        <v>-1</v>
      </c>
      <c r="G358" s="25">
        <v>0.92</v>
      </c>
      <c r="H358" s="25"/>
      <c r="I358" s="25">
        <v>2.0299999999999998</v>
      </c>
      <c r="J358" s="25">
        <f t="shared" si="11"/>
        <v>-1.8680000000000001</v>
      </c>
      <c r="K358" s="39"/>
      <c r="L358" s="39"/>
      <c r="M358" s="39"/>
    </row>
    <row r="359" spans="1:13" ht="15" customHeight="1" x14ac:dyDescent="0.35">
      <c r="A359" s="141"/>
      <c r="B359" s="141"/>
      <c r="C359" s="141"/>
      <c r="D359" s="141"/>
      <c r="E359" s="47"/>
      <c r="F359" s="40">
        <v>-1</v>
      </c>
      <c r="G359" s="25">
        <v>1</v>
      </c>
      <c r="H359" s="25"/>
      <c r="I359" s="25">
        <v>2.1</v>
      </c>
      <c r="J359" s="25">
        <f t="shared" si="11"/>
        <v>-2.1</v>
      </c>
      <c r="K359" s="39"/>
      <c r="L359" s="39"/>
      <c r="M359" s="39"/>
    </row>
    <row r="360" spans="1:13" ht="15" customHeight="1" x14ac:dyDescent="0.35">
      <c r="A360" s="141"/>
      <c r="B360" s="141"/>
      <c r="C360" s="141"/>
      <c r="D360" s="141"/>
      <c r="E360" s="47" t="s">
        <v>190</v>
      </c>
      <c r="F360" s="40">
        <v>1</v>
      </c>
      <c r="G360" s="25">
        <v>7.66</v>
      </c>
      <c r="H360" s="25"/>
      <c r="I360" s="25">
        <v>2.5</v>
      </c>
      <c r="J360" s="25">
        <f t="shared" si="11"/>
        <v>19.149999999999999</v>
      </c>
      <c r="K360" s="39"/>
      <c r="L360" s="39"/>
      <c r="M360" s="39"/>
    </row>
    <row r="361" spans="1:13" ht="15" customHeight="1" x14ac:dyDescent="0.35">
      <c r="A361" s="141"/>
      <c r="B361" s="141"/>
      <c r="C361" s="141"/>
      <c r="D361" s="141"/>
      <c r="E361" s="47"/>
      <c r="F361" s="40">
        <v>1</v>
      </c>
      <c r="G361" s="25">
        <v>3.11</v>
      </c>
      <c r="H361" s="25"/>
      <c r="I361" s="25">
        <v>2.5</v>
      </c>
      <c r="J361" s="25">
        <f t="shared" si="11"/>
        <v>7.7750000000000004</v>
      </c>
      <c r="K361" s="39"/>
      <c r="L361" s="39"/>
      <c r="M361" s="39"/>
    </row>
    <row r="362" spans="1:13" ht="15" customHeight="1" x14ac:dyDescent="0.35">
      <c r="A362" s="141"/>
      <c r="B362" s="141"/>
      <c r="C362" s="141"/>
      <c r="D362" s="141"/>
      <c r="E362" s="47"/>
      <c r="F362" s="40">
        <v>17</v>
      </c>
      <c r="G362" s="25">
        <v>1.61</v>
      </c>
      <c r="H362" s="25"/>
      <c r="I362" s="25">
        <v>2.2999999999999998</v>
      </c>
      <c r="J362" s="25">
        <f t="shared" si="11"/>
        <v>62.951000000000001</v>
      </c>
      <c r="K362" s="39"/>
      <c r="L362" s="39"/>
      <c r="M362" s="39"/>
    </row>
    <row r="363" spans="1:13" ht="15" customHeight="1" x14ac:dyDescent="0.35">
      <c r="A363" s="141"/>
      <c r="B363" s="141"/>
      <c r="C363" s="141"/>
      <c r="D363" s="141"/>
      <c r="E363" s="47"/>
      <c r="F363" s="40">
        <v>1</v>
      </c>
      <c r="G363" s="25">
        <v>3.05</v>
      </c>
      <c r="H363" s="25"/>
      <c r="I363" s="25">
        <v>2.5</v>
      </c>
      <c r="J363" s="25">
        <f t="shared" si="11"/>
        <v>7.625</v>
      </c>
      <c r="K363" s="39"/>
      <c r="L363" s="39"/>
      <c r="M363" s="39"/>
    </row>
    <row r="364" spans="1:13" ht="15" customHeight="1" x14ac:dyDescent="0.35">
      <c r="A364" s="141"/>
      <c r="B364" s="141"/>
      <c r="C364" s="141"/>
      <c r="D364" s="141"/>
      <c r="E364" s="47"/>
      <c r="F364" s="40">
        <v>8</v>
      </c>
      <c r="G364" s="25">
        <v>0.2</v>
      </c>
      <c r="H364" s="25"/>
      <c r="I364" s="25">
        <v>2.2999999999999998</v>
      </c>
      <c r="J364" s="25">
        <f t="shared" si="11"/>
        <v>3.68</v>
      </c>
      <c r="K364" s="39"/>
      <c r="L364" s="39"/>
      <c r="M364" s="39"/>
    </row>
    <row r="365" spans="1:13" ht="15" customHeight="1" x14ac:dyDescent="0.35">
      <c r="A365" s="141"/>
      <c r="B365" s="141"/>
      <c r="C365" s="141"/>
      <c r="D365" s="141"/>
      <c r="E365" s="47"/>
      <c r="F365" s="40">
        <v>1</v>
      </c>
      <c r="G365" s="25">
        <v>1.4</v>
      </c>
      <c r="H365" s="25"/>
      <c r="I365" s="25">
        <v>2.5</v>
      </c>
      <c r="J365" s="25">
        <f t="shared" si="11"/>
        <v>3.5</v>
      </c>
      <c r="K365" s="39"/>
      <c r="L365" s="39"/>
      <c r="M365" s="39"/>
    </row>
    <row r="366" spans="1:13" ht="15" customHeight="1" x14ac:dyDescent="0.35">
      <c r="A366" s="141"/>
      <c r="B366" s="141"/>
      <c r="C366" s="141"/>
      <c r="D366" s="141"/>
      <c r="E366" s="47" t="s">
        <v>177</v>
      </c>
      <c r="F366" s="40">
        <v>-1</v>
      </c>
      <c r="G366" s="25">
        <v>1</v>
      </c>
      <c r="H366" s="25"/>
      <c r="I366" s="25">
        <v>2.1</v>
      </c>
      <c r="J366" s="25">
        <f t="shared" si="11"/>
        <v>-2.1</v>
      </c>
      <c r="K366" s="39"/>
      <c r="L366" s="39"/>
      <c r="M366" s="39"/>
    </row>
    <row r="367" spans="1:13" ht="21.15" customHeight="1" x14ac:dyDescent="0.35">
      <c r="A367" s="141"/>
      <c r="B367" s="141"/>
      <c r="C367" s="141"/>
      <c r="D367" s="141"/>
      <c r="E367" s="47" t="s">
        <v>199</v>
      </c>
      <c r="F367" s="40">
        <v>3</v>
      </c>
      <c r="G367" s="25">
        <v>1.61</v>
      </c>
      <c r="H367" s="25">
        <v>0.1</v>
      </c>
      <c r="I367" s="25"/>
      <c r="J367" s="25">
        <f>ROUND(F367*G367*H367,3)</f>
        <v>0.48299999999999998</v>
      </c>
      <c r="K367" s="39"/>
      <c r="L367" s="39"/>
      <c r="M367" s="39"/>
    </row>
    <row r="368" spans="1:13" ht="15" customHeight="1" x14ac:dyDescent="0.35">
      <c r="A368" s="141"/>
      <c r="B368" s="141"/>
      <c r="C368" s="141"/>
      <c r="D368" s="141"/>
      <c r="E368" s="47" t="s">
        <v>192</v>
      </c>
      <c r="F368" s="40">
        <v>1</v>
      </c>
      <c r="G368" s="25">
        <v>10.67</v>
      </c>
      <c r="H368" s="25"/>
      <c r="I368" s="25">
        <v>2.2999999999999998</v>
      </c>
      <c r="J368" s="25">
        <f t="shared" ref="J368:J383" si="12">ROUND(F368*G368*I368,3)</f>
        <v>24.541</v>
      </c>
      <c r="K368" s="39"/>
      <c r="L368" s="39"/>
      <c r="M368" s="39"/>
    </row>
    <row r="369" spans="1:13" ht="15" customHeight="1" x14ac:dyDescent="0.35">
      <c r="A369" s="141"/>
      <c r="B369" s="141"/>
      <c r="C369" s="141"/>
      <c r="D369" s="141"/>
      <c r="E369" s="47" t="s">
        <v>177</v>
      </c>
      <c r="F369" s="40">
        <v>-1</v>
      </c>
      <c r="G369" s="25">
        <v>0.92</v>
      </c>
      <c r="H369" s="25"/>
      <c r="I369" s="25">
        <v>2.2999999999999998</v>
      </c>
      <c r="J369" s="25">
        <f t="shared" si="12"/>
        <v>-2.1160000000000001</v>
      </c>
      <c r="K369" s="39"/>
      <c r="L369" s="39"/>
      <c r="M369" s="39"/>
    </row>
    <row r="370" spans="1:13" ht="15" customHeight="1" x14ac:dyDescent="0.35">
      <c r="A370" s="141"/>
      <c r="B370" s="141"/>
      <c r="C370" s="141"/>
      <c r="D370" s="141"/>
      <c r="E370" s="47" t="s">
        <v>193</v>
      </c>
      <c r="F370" s="40">
        <v>1</v>
      </c>
      <c r="G370" s="25">
        <v>9.8000000000000007</v>
      </c>
      <c r="H370" s="25"/>
      <c r="I370" s="25">
        <v>2.48</v>
      </c>
      <c r="J370" s="25">
        <f t="shared" si="12"/>
        <v>24.303999999999998</v>
      </c>
      <c r="K370" s="39"/>
      <c r="L370" s="39"/>
      <c r="M370" s="39"/>
    </row>
    <row r="371" spans="1:13" ht="15" customHeight="1" x14ac:dyDescent="0.35">
      <c r="A371" s="141"/>
      <c r="B371" s="141"/>
      <c r="C371" s="141"/>
      <c r="D371" s="141"/>
      <c r="E371" s="47" t="s">
        <v>177</v>
      </c>
      <c r="F371" s="40">
        <v>-1</v>
      </c>
      <c r="G371" s="25">
        <v>0.92</v>
      </c>
      <c r="H371" s="25"/>
      <c r="I371" s="25">
        <v>2.0299999999999998</v>
      </c>
      <c r="J371" s="25">
        <f t="shared" si="12"/>
        <v>-1.8680000000000001</v>
      </c>
      <c r="K371" s="39"/>
      <c r="L371" s="39"/>
      <c r="M371" s="39"/>
    </row>
    <row r="372" spans="1:13" ht="15" customHeight="1" x14ac:dyDescent="0.35">
      <c r="A372" s="141"/>
      <c r="B372" s="141"/>
      <c r="C372" s="141"/>
      <c r="D372" s="141"/>
      <c r="E372" s="47"/>
      <c r="F372" s="40">
        <v>-1</v>
      </c>
      <c r="G372" s="25">
        <v>1</v>
      </c>
      <c r="H372" s="25"/>
      <c r="I372" s="25">
        <v>2.1</v>
      </c>
      <c r="J372" s="25">
        <f t="shared" si="12"/>
        <v>-2.1</v>
      </c>
      <c r="K372" s="39"/>
      <c r="L372" s="39"/>
      <c r="M372" s="39"/>
    </row>
    <row r="373" spans="1:13" ht="15" customHeight="1" x14ac:dyDescent="0.35">
      <c r="A373" s="141"/>
      <c r="B373" s="141"/>
      <c r="C373" s="141"/>
      <c r="D373" s="141"/>
      <c r="E373" s="47" t="s">
        <v>194</v>
      </c>
      <c r="F373" s="40">
        <v>1</v>
      </c>
      <c r="G373" s="25">
        <v>3.98</v>
      </c>
      <c r="H373" s="25"/>
      <c r="I373" s="25">
        <v>2.7</v>
      </c>
      <c r="J373" s="25">
        <f t="shared" si="12"/>
        <v>10.746</v>
      </c>
      <c r="K373" s="39"/>
      <c r="L373" s="39"/>
      <c r="M373" s="39"/>
    </row>
    <row r="374" spans="1:13" ht="15" customHeight="1" x14ac:dyDescent="0.35">
      <c r="A374" s="141"/>
      <c r="B374" s="141"/>
      <c r="C374" s="141"/>
      <c r="D374" s="141"/>
      <c r="E374" s="47"/>
      <c r="F374" s="40">
        <v>1</v>
      </c>
      <c r="G374" s="25">
        <v>1.65</v>
      </c>
      <c r="H374" s="25"/>
      <c r="I374" s="25">
        <v>2.6</v>
      </c>
      <c r="J374" s="25">
        <f t="shared" si="12"/>
        <v>4.29</v>
      </c>
      <c r="K374" s="39"/>
      <c r="L374" s="39"/>
      <c r="M374" s="39"/>
    </row>
    <row r="375" spans="1:13" ht="15" customHeight="1" x14ac:dyDescent="0.35">
      <c r="A375" s="141"/>
      <c r="B375" s="141"/>
      <c r="C375" s="141"/>
      <c r="D375" s="141"/>
      <c r="E375" s="47"/>
      <c r="F375" s="40">
        <v>1</v>
      </c>
      <c r="G375" s="25">
        <v>8.6</v>
      </c>
      <c r="H375" s="25"/>
      <c r="I375" s="25">
        <v>2.2999999999999998</v>
      </c>
      <c r="J375" s="25">
        <f t="shared" si="12"/>
        <v>19.78</v>
      </c>
      <c r="K375" s="39"/>
      <c r="L375" s="39"/>
      <c r="M375" s="39"/>
    </row>
    <row r="376" spans="1:13" ht="15" customHeight="1" x14ac:dyDescent="0.35">
      <c r="A376" s="141"/>
      <c r="B376" s="141"/>
      <c r="C376" s="141"/>
      <c r="D376" s="141"/>
      <c r="E376" s="47"/>
      <c r="F376" s="40">
        <v>1</v>
      </c>
      <c r="G376" s="25">
        <v>7.9</v>
      </c>
      <c r="H376" s="25"/>
      <c r="I376" s="25">
        <v>2.6</v>
      </c>
      <c r="J376" s="25">
        <f t="shared" si="12"/>
        <v>20.54</v>
      </c>
      <c r="K376" s="39"/>
      <c r="L376" s="39"/>
      <c r="M376" s="39"/>
    </row>
    <row r="377" spans="1:13" ht="15" customHeight="1" x14ac:dyDescent="0.35">
      <c r="A377" s="141"/>
      <c r="B377" s="141"/>
      <c r="C377" s="141"/>
      <c r="D377" s="141"/>
      <c r="E377" s="47"/>
      <c r="F377" s="40">
        <v>10</v>
      </c>
      <c r="G377" s="25">
        <v>1.4</v>
      </c>
      <c r="H377" s="25"/>
      <c r="I377" s="25">
        <v>2.2999999999999998</v>
      </c>
      <c r="J377" s="25">
        <f t="shared" si="12"/>
        <v>32.200000000000003</v>
      </c>
      <c r="K377" s="39"/>
      <c r="L377" s="39"/>
      <c r="M377" s="39"/>
    </row>
    <row r="378" spans="1:13" ht="15" customHeight="1" x14ac:dyDescent="0.35">
      <c r="A378" s="141"/>
      <c r="B378" s="141"/>
      <c r="C378" s="141"/>
      <c r="D378" s="141"/>
      <c r="E378" s="47"/>
      <c r="F378" s="40">
        <v>1</v>
      </c>
      <c r="G378" s="25">
        <v>4.25</v>
      </c>
      <c r="H378" s="25"/>
      <c r="I378" s="25">
        <v>2.2999999999999998</v>
      </c>
      <c r="J378" s="25">
        <f t="shared" si="12"/>
        <v>9.7750000000000004</v>
      </c>
      <c r="K378" s="39"/>
      <c r="L378" s="39"/>
      <c r="M378" s="39"/>
    </row>
    <row r="379" spans="1:13" ht="15" customHeight="1" x14ac:dyDescent="0.35">
      <c r="A379" s="141"/>
      <c r="B379" s="141"/>
      <c r="C379" s="141"/>
      <c r="D379" s="141"/>
      <c r="E379" s="47"/>
      <c r="F379" s="40">
        <v>25</v>
      </c>
      <c r="G379" s="25">
        <v>1.61</v>
      </c>
      <c r="H379" s="25"/>
      <c r="I379" s="25">
        <v>2.2999999999999998</v>
      </c>
      <c r="J379" s="25">
        <f t="shared" si="12"/>
        <v>92.575000000000003</v>
      </c>
      <c r="K379" s="39"/>
      <c r="L379" s="39"/>
      <c r="M379" s="39"/>
    </row>
    <row r="380" spans="1:13" ht="15" customHeight="1" x14ac:dyDescent="0.35">
      <c r="A380" s="141"/>
      <c r="B380" s="141"/>
      <c r="C380" s="141"/>
      <c r="D380" s="141"/>
      <c r="E380" s="47"/>
      <c r="F380" s="40">
        <v>1</v>
      </c>
      <c r="G380" s="25">
        <v>8</v>
      </c>
      <c r="H380" s="25"/>
      <c r="I380" s="25">
        <v>2.6</v>
      </c>
      <c r="J380" s="25">
        <f t="shared" si="12"/>
        <v>20.8</v>
      </c>
      <c r="K380" s="39"/>
      <c r="L380" s="39"/>
      <c r="M380" s="39"/>
    </row>
    <row r="381" spans="1:13" ht="15" customHeight="1" x14ac:dyDescent="0.35">
      <c r="A381" s="141"/>
      <c r="B381" s="141"/>
      <c r="C381" s="141"/>
      <c r="D381" s="141"/>
      <c r="E381" s="47"/>
      <c r="F381" s="40">
        <v>12</v>
      </c>
      <c r="G381" s="25">
        <v>0.2</v>
      </c>
      <c r="H381" s="25"/>
      <c r="I381" s="25">
        <v>2.2999999999999998</v>
      </c>
      <c r="J381" s="25">
        <f t="shared" si="12"/>
        <v>5.52</v>
      </c>
      <c r="K381" s="39"/>
      <c r="L381" s="39"/>
      <c r="M381" s="39"/>
    </row>
    <row r="382" spans="1:13" ht="15" customHeight="1" x14ac:dyDescent="0.35">
      <c r="A382" s="141"/>
      <c r="B382" s="141"/>
      <c r="C382" s="141"/>
      <c r="D382" s="141"/>
      <c r="E382" s="47" t="s">
        <v>177</v>
      </c>
      <c r="F382" s="40">
        <v>-2</v>
      </c>
      <c r="G382" s="25">
        <v>0.92</v>
      </c>
      <c r="H382" s="25"/>
      <c r="I382" s="25">
        <v>2.2999999999999998</v>
      </c>
      <c r="J382" s="25">
        <f t="shared" si="12"/>
        <v>-4.2320000000000002</v>
      </c>
      <c r="K382" s="39"/>
      <c r="L382" s="39"/>
      <c r="M382" s="39"/>
    </row>
    <row r="383" spans="1:13" ht="15" customHeight="1" x14ac:dyDescent="0.35">
      <c r="A383" s="141"/>
      <c r="B383" s="141"/>
      <c r="C383" s="141"/>
      <c r="D383" s="141"/>
      <c r="E383" s="47"/>
      <c r="F383" s="40">
        <v>-1</v>
      </c>
      <c r="G383" s="25">
        <v>0.82</v>
      </c>
      <c r="H383" s="25"/>
      <c r="I383" s="25">
        <v>2.2999999999999998</v>
      </c>
      <c r="J383" s="25">
        <f t="shared" si="12"/>
        <v>-1.8859999999999999</v>
      </c>
      <c r="K383" s="39"/>
      <c r="L383" s="39"/>
      <c r="M383" s="39"/>
    </row>
    <row r="384" spans="1:13" ht="21.15" customHeight="1" x14ac:dyDescent="0.35">
      <c r="A384" s="141"/>
      <c r="B384" s="141"/>
      <c r="C384" s="141"/>
      <c r="D384" s="141"/>
      <c r="E384" s="47" t="s">
        <v>199</v>
      </c>
      <c r="F384" s="40">
        <v>12</v>
      </c>
      <c r="G384" s="25">
        <v>1.61</v>
      </c>
      <c r="H384" s="25">
        <v>0.1</v>
      </c>
      <c r="I384" s="25"/>
      <c r="J384" s="25">
        <f>ROUND(F384*G384*H384,3)</f>
        <v>1.9319999999999999</v>
      </c>
      <c r="K384" s="39"/>
      <c r="L384" s="39"/>
      <c r="M384" s="39"/>
    </row>
    <row r="385" spans="1:13" ht="15" customHeight="1" x14ac:dyDescent="0.35">
      <c r="A385" s="141"/>
      <c r="B385" s="141"/>
      <c r="C385" s="141"/>
      <c r="D385" s="141"/>
      <c r="E385" s="47" t="s">
        <v>195</v>
      </c>
      <c r="F385" s="40">
        <v>1</v>
      </c>
      <c r="G385" s="25">
        <v>10.5</v>
      </c>
      <c r="H385" s="25"/>
      <c r="I385" s="25">
        <v>2.2999999999999998</v>
      </c>
      <c r="J385" s="25">
        <f>ROUND(F385*G385*I385,3)</f>
        <v>24.15</v>
      </c>
      <c r="K385" s="39"/>
      <c r="L385" s="39"/>
      <c r="M385" s="39"/>
    </row>
    <row r="386" spans="1:13" ht="15" customHeight="1" x14ac:dyDescent="0.35">
      <c r="A386" s="141"/>
      <c r="B386" s="141"/>
      <c r="C386" s="141"/>
      <c r="D386" s="141"/>
      <c r="E386" s="47" t="s">
        <v>177</v>
      </c>
      <c r="F386" s="40">
        <v>-1</v>
      </c>
      <c r="G386" s="25">
        <v>0.92</v>
      </c>
      <c r="H386" s="25"/>
      <c r="I386" s="25">
        <v>2.2999999999999998</v>
      </c>
      <c r="J386" s="25">
        <f>ROUND(F386*G386*I386,3)</f>
        <v>-2.1160000000000001</v>
      </c>
      <c r="K386" s="25">
        <f>SUM(J355:J386)</f>
        <v>429.22899999999993</v>
      </c>
      <c r="L386" s="39"/>
      <c r="M386" s="39"/>
    </row>
    <row r="387" spans="1:13" ht="21.15" customHeight="1" x14ac:dyDescent="0.35">
      <c r="A387" s="27" t="s">
        <v>200</v>
      </c>
      <c r="B387" s="28" t="s">
        <v>16</v>
      </c>
      <c r="C387" s="28" t="s">
        <v>17</v>
      </c>
      <c r="D387" s="148" t="s">
        <v>861</v>
      </c>
      <c r="E387" s="148"/>
      <c r="F387" s="148"/>
      <c r="G387" s="148"/>
      <c r="H387" s="148"/>
      <c r="I387" s="148"/>
      <c r="J387" s="148"/>
      <c r="K387" s="53">
        <f>SUM(K390:K400)</f>
        <v>108.31899999999999</v>
      </c>
      <c r="L387" s="35"/>
      <c r="M387" s="35">
        <f>ROUND(K387*L387,2)</f>
        <v>0</v>
      </c>
    </row>
    <row r="388" spans="1:13" ht="122" customHeight="1" x14ac:dyDescent="0.35">
      <c r="A388" s="141"/>
      <c r="B388" s="141"/>
      <c r="C388" s="141"/>
      <c r="D388" s="137" t="s">
        <v>862</v>
      </c>
      <c r="E388" s="138"/>
      <c r="F388" s="138"/>
      <c r="G388" s="138"/>
      <c r="H388" s="138"/>
      <c r="I388" s="138"/>
      <c r="J388" s="139"/>
      <c r="K388" s="30"/>
      <c r="L388" s="30"/>
      <c r="M388" s="30"/>
    </row>
    <row r="389" spans="1:13" ht="15" customHeight="1" x14ac:dyDescent="0.35">
      <c r="A389" s="146"/>
      <c r="B389" s="146"/>
      <c r="C389" s="146"/>
      <c r="D389" s="146"/>
      <c r="E389" s="47"/>
      <c r="F389" s="36" t="s">
        <v>20</v>
      </c>
      <c r="G389" s="36" t="s">
        <v>21</v>
      </c>
      <c r="H389" s="36" t="s">
        <v>22</v>
      </c>
      <c r="I389" s="36" t="s">
        <v>23</v>
      </c>
      <c r="J389" s="36" t="s">
        <v>24</v>
      </c>
      <c r="K389" s="36" t="s">
        <v>25</v>
      </c>
      <c r="L389" s="39"/>
      <c r="M389" s="39"/>
    </row>
    <row r="390" spans="1:13" ht="15" customHeight="1" x14ac:dyDescent="0.35">
      <c r="A390" s="165"/>
      <c r="B390" s="165"/>
      <c r="C390" s="165"/>
      <c r="D390" s="165"/>
      <c r="E390" s="47" t="s">
        <v>190</v>
      </c>
      <c r="F390" s="40"/>
      <c r="G390" s="25"/>
      <c r="H390" s="25"/>
      <c r="I390" s="25"/>
      <c r="J390" s="40" t="s">
        <v>90</v>
      </c>
      <c r="K390" s="39"/>
      <c r="L390" s="39"/>
      <c r="M390" s="39"/>
    </row>
    <row r="391" spans="1:13" ht="15" customHeight="1" x14ac:dyDescent="0.35">
      <c r="A391" s="165"/>
      <c r="B391" s="165"/>
      <c r="C391" s="165"/>
      <c r="D391" s="165"/>
      <c r="E391" s="47" t="s">
        <v>201</v>
      </c>
      <c r="F391" s="40">
        <v>1</v>
      </c>
      <c r="G391" s="25">
        <v>3.55</v>
      </c>
      <c r="H391" s="25"/>
      <c r="I391" s="25">
        <v>2.5</v>
      </c>
      <c r="J391" s="25">
        <f>ROUND(F391*G391*I391,3)</f>
        <v>8.875</v>
      </c>
      <c r="K391" s="39"/>
      <c r="L391" s="39"/>
      <c r="M391" s="39"/>
    </row>
    <row r="392" spans="1:13" ht="15" customHeight="1" x14ac:dyDescent="0.35">
      <c r="A392" s="165"/>
      <c r="B392" s="165"/>
      <c r="C392" s="165"/>
      <c r="D392" s="165"/>
      <c r="E392" s="47" t="s">
        <v>201</v>
      </c>
      <c r="F392" s="40">
        <v>2</v>
      </c>
      <c r="G392" s="25">
        <v>0.89</v>
      </c>
      <c r="H392" s="25"/>
      <c r="I392" s="25">
        <v>2.2999999999999998</v>
      </c>
      <c r="J392" s="25">
        <f>ROUND(F392*G392*I392,3)</f>
        <v>4.0940000000000003</v>
      </c>
      <c r="K392" s="39"/>
      <c r="L392" s="39"/>
      <c r="M392" s="39"/>
    </row>
    <row r="393" spans="1:13" ht="15" customHeight="1" x14ac:dyDescent="0.35">
      <c r="A393" s="165"/>
      <c r="B393" s="165"/>
      <c r="C393" s="165"/>
      <c r="D393" s="165"/>
      <c r="E393" s="47" t="s">
        <v>201</v>
      </c>
      <c r="F393" s="40">
        <v>2</v>
      </c>
      <c r="G393" s="25">
        <v>0.8</v>
      </c>
      <c r="H393" s="25"/>
      <c r="I393" s="25">
        <v>2.2999999999999998</v>
      </c>
      <c r="J393" s="25">
        <f>ROUND(F393*G393*I393,3)</f>
        <v>3.68</v>
      </c>
      <c r="K393" s="39"/>
      <c r="L393" s="39"/>
      <c r="M393" s="39"/>
    </row>
    <row r="394" spans="1:13" ht="15" customHeight="1" x14ac:dyDescent="0.35">
      <c r="A394" s="165"/>
      <c r="B394" s="165"/>
      <c r="C394" s="165"/>
      <c r="D394" s="165"/>
      <c r="E394" s="47" t="s">
        <v>201</v>
      </c>
      <c r="F394" s="40">
        <v>4</v>
      </c>
      <c r="G394" s="25">
        <v>0.89</v>
      </c>
      <c r="H394" s="25"/>
      <c r="I394" s="25">
        <v>2.5</v>
      </c>
      <c r="J394" s="25">
        <f>ROUND(F394*G394*I394,3)</f>
        <v>8.9</v>
      </c>
      <c r="K394" s="39"/>
      <c r="L394" s="39"/>
      <c r="M394" s="39"/>
    </row>
    <row r="395" spans="1:13" ht="15" customHeight="1" x14ac:dyDescent="0.35">
      <c r="A395" s="165"/>
      <c r="B395" s="165"/>
      <c r="C395" s="165"/>
      <c r="D395" s="165"/>
      <c r="E395" s="47" t="s">
        <v>194</v>
      </c>
      <c r="F395" s="40"/>
      <c r="G395" s="25"/>
      <c r="H395" s="25"/>
      <c r="I395" s="25"/>
      <c r="J395" s="40" t="s">
        <v>90</v>
      </c>
      <c r="K395" s="39"/>
      <c r="L395" s="39"/>
      <c r="M395" s="39"/>
    </row>
    <row r="396" spans="1:13" ht="15" customHeight="1" x14ac:dyDescent="0.35">
      <c r="A396" s="165"/>
      <c r="B396" s="165"/>
      <c r="C396" s="165"/>
      <c r="D396" s="165"/>
      <c r="E396" s="47" t="s">
        <v>201</v>
      </c>
      <c r="F396" s="40">
        <v>1</v>
      </c>
      <c r="G396" s="25">
        <v>18.34</v>
      </c>
      <c r="H396" s="25"/>
      <c r="I396" s="25">
        <v>2.2999999999999998</v>
      </c>
      <c r="J396" s="25">
        <f>ROUND(F396*G396*I396,3)</f>
        <v>42.182000000000002</v>
      </c>
      <c r="K396" s="39"/>
      <c r="L396" s="39"/>
      <c r="M396" s="39"/>
    </row>
    <row r="397" spans="1:13" ht="15" customHeight="1" x14ac:dyDescent="0.35">
      <c r="A397" s="165"/>
      <c r="B397" s="165"/>
      <c r="C397" s="165"/>
      <c r="D397" s="165"/>
      <c r="E397" s="47" t="s">
        <v>201</v>
      </c>
      <c r="F397" s="40">
        <v>6</v>
      </c>
      <c r="G397" s="25">
        <v>0.8</v>
      </c>
      <c r="H397" s="25"/>
      <c r="I397" s="25">
        <v>2.2999999999999998</v>
      </c>
      <c r="J397" s="25">
        <f>ROUND(F397*G397*I397,3)</f>
        <v>11.04</v>
      </c>
      <c r="K397" s="39"/>
      <c r="L397" s="39"/>
      <c r="M397" s="39"/>
    </row>
    <row r="398" spans="1:13" ht="15" customHeight="1" x14ac:dyDescent="0.35">
      <c r="A398" s="165"/>
      <c r="B398" s="165"/>
      <c r="C398" s="165"/>
      <c r="D398" s="165"/>
      <c r="E398" s="47" t="s">
        <v>201</v>
      </c>
      <c r="F398" s="40">
        <v>13</v>
      </c>
      <c r="G398" s="25">
        <v>0.83</v>
      </c>
      <c r="H398" s="25"/>
      <c r="I398" s="25">
        <v>2.6</v>
      </c>
      <c r="J398" s="25">
        <f>ROUND(F398*G398*I398,3)</f>
        <v>28.053999999999998</v>
      </c>
      <c r="K398" s="39"/>
      <c r="L398" s="39"/>
      <c r="M398" s="39"/>
    </row>
    <row r="399" spans="1:13" ht="21.15" customHeight="1" x14ac:dyDescent="0.35">
      <c r="A399" s="165"/>
      <c r="B399" s="165"/>
      <c r="C399" s="165"/>
      <c r="D399" s="165"/>
      <c r="E399" s="47" t="s">
        <v>199</v>
      </c>
      <c r="F399" s="40">
        <v>2</v>
      </c>
      <c r="G399" s="25">
        <v>0.77</v>
      </c>
      <c r="H399" s="25">
        <v>0.16</v>
      </c>
      <c r="I399" s="25"/>
      <c r="J399" s="25">
        <f>ROUND(F399*G399*H399,3)</f>
        <v>0.246</v>
      </c>
      <c r="K399" s="39"/>
      <c r="L399" s="39"/>
      <c r="M399" s="39"/>
    </row>
    <row r="400" spans="1:13" ht="15" customHeight="1" x14ac:dyDescent="0.35">
      <c r="A400" s="165"/>
      <c r="B400" s="165"/>
      <c r="C400" s="165"/>
      <c r="D400" s="165"/>
      <c r="E400" s="56"/>
      <c r="F400" s="62">
        <v>1</v>
      </c>
      <c r="G400" s="44">
        <v>7.8</v>
      </c>
      <c r="H400" s="44">
        <v>0.16</v>
      </c>
      <c r="I400" s="44"/>
      <c r="J400" s="44">
        <f>ROUND(F400*G400*H400,3)</f>
        <v>1.248</v>
      </c>
      <c r="K400" s="44">
        <f>SUM(J390:J400)</f>
        <v>108.31899999999999</v>
      </c>
      <c r="L400" s="59"/>
      <c r="M400" s="59"/>
    </row>
    <row r="401" spans="1:13" ht="15.5" customHeight="1" x14ac:dyDescent="0.35">
      <c r="A401" s="27" t="s">
        <v>202</v>
      </c>
      <c r="B401" s="28" t="s">
        <v>16</v>
      </c>
      <c r="C401" s="28" t="s">
        <v>17</v>
      </c>
      <c r="D401" s="148" t="s">
        <v>203</v>
      </c>
      <c r="E401" s="148"/>
      <c r="F401" s="148"/>
      <c r="G401" s="148"/>
      <c r="H401" s="148"/>
      <c r="I401" s="148"/>
      <c r="J401" s="148"/>
      <c r="K401" s="53">
        <f>SUM(K404:K407)</f>
        <v>46.597999999999999</v>
      </c>
      <c r="L401" s="35"/>
      <c r="M401" s="35">
        <f>ROUND(K401*L401,2)</f>
        <v>0</v>
      </c>
    </row>
    <row r="402" spans="1:13" ht="44" customHeight="1" x14ac:dyDescent="0.35">
      <c r="A402" s="141"/>
      <c r="B402" s="141"/>
      <c r="C402" s="141"/>
      <c r="D402" s="137" t="s">
        <v>204</v>
      </c>
      <c r="E402" s="138"/>
      <c r="F402" s="138"/>
      <c r="G402" s="138"/>
      <c r="H402" s="138"/>
      <c r="I402" s="138"/>
      <c r="J402" s="139"/>
      <c r="K402" s="30"/>
      <c r="L402" s="30"/>
      <c r="M402" s="30"/>
    </row>
    <row r="403" spans="1:13" ht="15" customHeight="1" x14ac:dyDescent="0.35">
      <c r="A403" s="141"/>
      <c r="B403" s="141"/>
      <c r="C403" s="141"/>
      <c r="D403" s="141"/>
      <c r="E403" s="47"/>
      <c r="F403" s="36" t="s">
        <v>20</v>
      </c>
      <c r="G403" s="36" t="s">
        <v>21</v>
      </c>
      <c r="H403" s="36" t="s">
        <v>22</v>
      </c>
      <c r="I403" s="36" t="s">
        <v>23</v>
      </c>
      <c r="J403" s="36" t="s">
        <v>24</v>
      </c>
      <c r="K403" s="36" t="s">
        <v>25</v>
      </c>
      <c r="L403" s="39"/>
      <c r="M403" s="39"/>
    </row>
    <row r="404" spans="1:13" ht="15" customHeight="1" x14ac:dyDescent="0.35">
      <c r="A404" s="141"/>
      <c r="B404" s="141"/>
      <c r="C404" s="141"/>
      <c r="D404" s="141"/>
      <c r="E404" s="47" t="s">
        <v>196</v>
      </c>
      <c r="F404" s="40">
        <v>1</v>
      </c>
      <c r="G404" s="25">
        <v>12.38</v>
      </c>
      <c r="H404" s="25"/>
      <c r="I404" s="25">
        <v>2.2999999999999998</v>
      </c>
      <c r="J404" s="25">
        <f>ROUND(F404*G404*I404,3)</f>
        <v>28.474</v>
      </c>
      <c r="K404" s="39"/>
      <c r="L404" s="39"/>
      <c r="M404" s="39"/>
    </row>
    <row r="405" spans="1:13" ht="15" customHeight="1" x14ac:dyDescent="0.35">
      <c r="A405" s="141"/>
      <c r="B405" s="141"/>
      <c r="C405" s="141"/>
      <c r="D405" s="141"/>
      <c r="E405" s="47" t="s">
        <v>177</v>
      </c>
      <c r="F405" s="40">
        <v>-1</v>
      </c>
      <c r="G405" s="25">
        <v>0.92</v>
      </c>
      <c r="H405" s="25"/>
      <c r="I405" s="25">
        <v>2.2999999999999998</v>
      </c>
      <c r="J405" s="25">
        <f>ROUND(F405*G405*I405,3)</f>
        <v>-2.1160000000000001</v>
      </c>
      <c r="K405" s="39"/>
      <c r="L405" s="39"/>
      <c r="M405" s="39"/>
    </row>
    <row r="406" spans="1:13" ht="15" customHeight="1" x14ac:dyDescent="0.35">
      <c r="A406" s="141"/>
      <c r="B406" s="141"/>
      <c r="C406" s="141"/>
      <c r="D406" s="141"/>
      <c r="E406" s="47" t="s">
        <v>197</v>
      </c>
      <c r="F406" s="40">
        <v>1</v>
      </c>
      <c r="G406" s="25">
        <v>9.6199999999999992</v>
      </c>
      <c r="H406" s="25"/>
      <c r="I406" s="25">
        <v>2.2999999999999998</v>
      </c>
      <c r="J406" s="25">
        <f>ROUND(F406*G406*I406,3)</f>
        <v>22.126000000000001</v>
      </c>
      <c r="K406" s="39"/>
      <c r="L406" s="39"/>
      <c r="M406" s="39"/>
    </row>
    <row r="407" spans="1:13" ht="15" customHeight="1" x14ac:dyDescent="0.35">
      <c r="A407" s="141"/>
      <c r="B407" s="141"/>
      <c r="C407" s="141"/>
      <c r="D407" s="141"/>
      <c r="E407" s="47" t="s">
        <v>177</v>
      </c>
      <c r="F407" s="40">
        <v>-1</v>
      </c>
      <c r="G407" s="25">
        <v>0.82</v>
      </c>
      <c r="H407" s="25"/>
      <c r="I407" s="25">
        <v>2.2999999999999998</v>
      </c>
      <c r="J407" s="25">
        <f>ROUND(F407*G407*I407,3)</f>
        <v>-1.8859999999999999</v>
      </c>
      <c r="K407" s="25">
        <f>SUM(J404:J407)</f>
        <v>46.597999999999999</v>
      </c>
      <c r="L407" s="39"/>
      <c r="M407" s="39"/>
    </row>
    <row r="408" spans="1:13" ht="30" customHeight="1" x14ac:dyDescent="0.35">
      <c r="A408" s="27" t="s">
        <v>205</v>
      </c>
      <c r="B408" s="28" t="s">
        <v>16</v>
      </c>
      <c r="C408" s="28" t="s">
        <v>17</v>
      </c>
      <c r="D408" s="148" t="s">
        <v>206</v>
      </c>
      <c r="E408" s="148"/>
      <c r="F408" s="148"/>
      <c r="G408" s="148"/>
      <c r="H408" s="148"/>
      <c r="I408" s="148"/>
      <c r="J408" s="148"/>
      <c r="K408" s="53">
        <f>SUM(K411:K415)</f>
        <v>60.305999999999997</v>
      </c>
      <c r="L408" s="35"/>
      <c r="M408" s="35">
        <f>ROUND(K408*L408,2)</f>
        <v>0</v>
      </c>
    </row>
    <row r="409" spans="1:13" ht="36" customHeight="1" x14ac:dyDescent="0.35">
      <c r="A409" s="141"/>
      <c r="B409" s="141"/>
      <c r="C409" s="141"/>
      <c r="D409" s="197" t="s">
        <v>207</v>
      </c>
      <c r="E409" s="197"/>
      <c r="F409" s="197"/>
      <c r="G409" s="197"/>
      <c r="H409" s="197"/>
      <c r="I409" s="197"/>
      <c r="J409" s="197"/>
      <c r="K409" s="30"/>
      <c r="L409" s="30"/>
      <c r="M409" s="30"/>
    </row>
    <row r="410" spans="1:13" ht="15" customHeight="1" x14ac:dyDescent="0.35">
      <c r="A410" s="165"/>
      <c r="B410" s="165"/>
      <c r="C410" s="165"/>
      <c r="D410" s="165"/>
      <c r="E410" s="49"/>
      <c r="F410" s="50" t="s">
        <v>20</v>
      </c>
      <c r="G410" s="50" t="s">
        <v>21</v>
      </c>
      <c r="H410" s="50" t="s">
        <v>22</v>
      </c>
      <c r="I410" s="50" t="s">
        <v>23</v>
      </c>
      <c r="J410" s="50" t="s">
        <v>24</v>
      </c>
      <c r="K410" s="50" t="s">
        <v>25</v>
      </c>
      <c r="L410" s="73"/>
      <c r="M410" s="73"/>
    </row>
    <row r="411" spans="1:13" ht="30.5" customHeight="1" x14ac:dyDescent="0.35">
      <c r="A411" s="165"/>
      <c r="B411" s="165"/>
      <c r="C411" s="165"/>
      <c r="D411" s="165"/>
      <c r="E411" s="47" t="s">
        <v>208</v>
      </c>
      <c r="F411" s="40"/>
      <c r="G411" s="25"/>
      <c r="H411" s="25"/>
      <c r="I411" s="25"/>
      <c r="J411" s="40" t="s">
        <v>90</v>
      </c>
      <c r="K411" s="39"/>
      <c r="L411" s="39"/>
      <c r="M411" s="39"/>
    </row>
    <row r="412" spans="1:13" ht="15" customHeight="1" x14ac:dyDescent="0.35">
      <c r="A412" s="165"/>
      <c r="B412" s="165"/>
      <c r="C412" s="165"/>
      <c r="D412" s="165"/>
      <c r="E412" s="47" t="s">
        <v>190</v>
      </c>
      <c r="F412" s="40">
        <v>1</v>
      </c>
      <c r="G412" s="25">
        <v>2.8</v>
      </c>
      <c r="H412" s="25"/>
      <c r="I412" s="25">
        <v>2.2999999999999998</v>
      </c>
      <c r="J412" s="25">
        <f>ROUND(F412*G412*I412,3)</f>
        <v>6.44</v>
      </c>
      <c r="K412" s="39"/>
      <c r="L412" s="39"/>
      <c r="M412" s="39"/>
    </row>
    <row r="413" spans="1:13" ht="15" customHeight="1" x14ac:dyDescent="0.35">
      <c r="A413" s="165"/>
      <c r="B413" s="165"/>
      <c r="C413" s="165"/>
      <c r="D413" s="165"/>
      <c r="E413" s="47"/>
      <c r="F413" s="40">
        <v>1</v>
      </c>
      <c r="G413" s="25">
        <v>5.56</v>
      </c>
      <c r="H413" s="25"/>
      <c r="I413" s="25">
        <v>2.2999999999999998</v>
      </c>
      <c r="J413" s="25">
        <f>ROUND(F413*G413*I413,3)</f>
        <v>12.788</v>
      </c>
      <c r="K413" s="39"/>
      <c r="L413" s="39"/>
      <c r="M413" s="39"/>
    </row>
    <row r="414" spans="1:13" ht="15" customHeight="1" x14ac:dyDescent="0.35">
      <c r="A414" s="165"/>
      <c r="B414" s="165"/>
      <c r="C414" s="165"/>
      <c r="D414" s="165"/>
      <c r="E414" s="47" t="s">
        <v>194</v>
      </c>
      <c r="F414" s="40">
        <v>1</v>
      </c>
      <c r="G414" s="25">
        <v>7.76</v>
      </c>
      <c r="H414" s="25"/>
      <c r="I414" s="25">
        <v>2.2999999999999998</v>
      </c>
      <c r="J414" s="25">
        <f>ROUND(F414*G414*I414,3)</f>
        <v>17.847999999999999</v>
      </c>
      <c r="K414" s="39"/>
      <c r="L414" s="39"/>
      <c r="M414" s="39"/>
    </row>
    <row r="415" spans="1:13" ht="15" customHeight="1" x14ac:dyDescent="0.35">
      <c r="A415" s="165"/>
      <c r="B415" s="165"/>
      <c r="C415" s="165"/>
      <c r="D415" s="165"/>
      <c r="E415" s="56"/>
      <c r="F415" s="62">
        <v>1</v>
      </c>
      <c r="G415" s="44">
        <v>10.1</v>
      </c>
      <c r="H415" s="44"/>
      <c r="I415" s="44">
        <v>2.2999999999999998</v>
      </c>
      <c r="J415" s="44">
        <f>ROUND(F415*G415*I415,3)</f>
        <v>23.23</v>
      </c>
      <c r="K415" s="44">
        <f>SUM(J411:J415)</f>
        <v>60.305999999999997</v>
      </c>
      <c r="L415" s="59"/>
      <c r="M415" s="59"/>
    </row>
    <row r="416" spans="1:13" ht="15.5" customHeight="1" x14ac:dyDescent="0.35">
      <c r="A416" s="141"/>
      <c r="B416" s="141"/>
      <c r="C416" s="141"/>
      <c r="D416" s="8" t="s">
        <v>183</v>
      </c>
      <c r="E416" s="177"/>
      <c r="F416" s="178"/>
      <c r="G416" s="178"/>
      <c r="H416" s="178"/>
      <c r="I416" s="178"/>
      <c r="J416" s="179"/>
      <c r="K416" s="9"/>
      <c r="L416" s="10">
        <f>M311+M352+M387+M401+M408</f>
        <v>0</v>
      </c>
      <c r="M416" s="10">
        <f>ROUND(L416,2)</f>
        <v>0</v>
      </c>
    </row>
    <row r="417" spans="1:13" ht="15.5" customHeight="1" x14ac:dyDescent="0.35">
      <c r="A417" s="8" t="s">
        <v>209</v>
      </c>
      <c r="B417" s="8" t="s">
        <v>12</v>
      </c>
      <c r="C417" s="9"/>
      <c r="D417" s="152" t="s">
        <v>210</v>
      </c>
      <c r="E417" s="152"/>
      <c r="F417" s="152"/>
      <c r="G417" s="152"/>
      <c r="H417" s="152"/>
      <c r="I417" s="152"/>
      <c r="J417" s="152"/>
      <c r="K417" s="9"/>
      <c r="L417" s="10">
        <f>L536</f>
        <v>0</v>
      </c>
      <c r="M417" s="10">
        <f>ROUND(L417,2)</f>
        <v>0</v>
      </c>
    </row>
    <row r="418" spans="1:13" ht="21.15" customHeight="1" x14ac:dyDescent="0.35">
      <c r="A418" s="27" t="s">
        <v>211</v>
      </c>
      <c r="B418" s="28" t="s">
        <v>16</v>
      </c>
      <c r="C418" s="28" t="s">
        <v>17</v>
      </c>
      <c r="D418" s="148" t="s">
        <v>212</v>
      </c>
      <c r="E418" s="148"/>
      <c r="F418" s="148"/>
      <c r="G418" s="148"/>
      <c r="H418" s="148"/>
      <c r="I418" s="148"/>
      <c r="J418" s="148"/>
      <c r="K418" s="53">
        <f>SUM(K421:K445)</f>
        <v>146.49</v>
      </c>
      <c r="L418" s="35"/>
      <c r="M418" s="35">
        <f>ROUND(K418*L418,2)</f>
        <v>0</v>
      </c>
    </row>
    <row r="419" spans="1:13" ht="89" customHeight="1" x14ac:dyDescent="0.35">
      <c r="A419" s="141"/>
      <c r="B419" s="141"/>
      <c r="C419" s="141"/>
      <c r="D419" s="137" t="s">
        <v>213</v>
      </c>
      <c r="E419" s="138"/>
      <c r="F419" s="138"/>
      <c r="G419" s="138"/>
      <c r="H419" s="138"/>
      <c r="I419" s="138"/>
      <c r="J419" s="139"/>
      <c r="K419" s="30"/>
      <c r="L419" s="30"/>
      <c r="M419" s="30"/>
    </row>
    <row r="420" spans="1:13" ht="15" customHeight="1" x14ac:dyDescent="0.35">
      <c r="A420" s="141"/>
      <c r="B420" s="141"/>
      <c r="C420" s="141"/>
      <c r="D420" s="141"/>
      <c r="E420" s="19"/>
      <c r="F420" s="40" t="s">
        <v>20</v>
      </c>
      <c r="G420" s="40" t="s">
        <v>21</v>
      </c>
      <c r="H420" s="40" t="s">
        <v>22</v>
      </c>
      <c r="I420" s="40" t="s">
        <v>23</v>
      </c>
      <c r="J420" s="40" t="s">
        <v>24</v>
      </c>
      <c r="K420" s="40" t="s">
        <v>25</v>
      </c>
      <c r="L420" s="39"/>
      <c r="M420" s="39"/>
    </row>
    <row r="421" spans="1:13" ht="15" customHeight="1" x14ac:dyDescent="0.35">
      <c r="A421" s="141"/>
      <c r="B421" s="141"/>
      <c r="C421" s="141"/>
      <c r="D421" s="141"/>
      <c r="E421" s="28" t="s">
        <v>188</v>
      </c>
      <c r="F421" s="40">
        <v>1</v>
      </c>
      <c r="G421" s="25">
        <v>14.67</v>
      </c>
      <c r="H421" s="25"/>
      <c r="I421" s="25"/>
      <c r="J421" s="25">
        <f t="shared" ref="J421:J438" si="13">ROUND(F421*G421,3)</f>
        <v>14.67</v>
      </c>
      <c r="K421" s="39"/>
      <c r="L421" s="39"/>
      <c r="M421" s="39"/>
    </row>
    <row r="422" spans="1:13" ht="15" customHeight="1" x14ac:dyDescent="0.35">
      <c r="A422" s="141"/>
      <c r="B422" s="141"/>
      <c r="C422" s="141"/>
      <c r="D422" s="141"/>
      <c r="E422" s="28"/>
      <c r="F422" s="40">
        <v>-1</v>
      </c>
      <c r="G422" s="25">
        <v>9.4700000000000006</v>
      </c>
      <c r="H422" s="25"/>
      <c r="I422" s="25"/>
      <c r="J422" s="25">
        <f t="shared" si="13"/>
        <v>-9.4700000000000006</v>
      </c>
      <c r="K422" s="39"/>
      <c r="L422" s="39"/>
      <c r="M422" s="39"/>
    </row>
    <row r="423" spans="1:13" ht="15" customHeight="1" x14ac:dyDescent="0.35">
      <c r="A423" s="141"/>
      <c r="B423" s="141"/>
      <c r="C423" s="141"/>
      <c r="D423" s="141"/>
      <c r="E423" s="28" t="s">
        <v>189</v>
      </c>
      <c r="F423" s="40">
        <v>1</v>
      </c>
      <c r="G423" s="25">
        <v>3.8</v>
      </c>
      <c r="H423" s="25"/>
      <c r="I423" s="25"/>
      <c r="J423" s="25">
        <f t="shared" si="13"/>
        <v>3.8</v>
      </c>
      <c r="K423" s="39"/>
      <c r="L423" s="39"/>
      <c r="M423" s="39"/>
    </row>
    <row r="424" spans="1:13" ht="15" customHeight="1" x14ac:dyDescent="0.35">
      <c r="A424" s="141"/>
      <c r="B424" s="141"/>
      <c r="C424" s="141"/>
      <c r="D424" s="141"/>
      <c r="E424" s="28" t="s">
        <v>89</v>
      </c>
      <c r="F424" s="40">
        <v>1</v>
      </c>
      <c r="G424" s="25">
        <v>14.37</v>
      </c>
      <c r="H424" s="25"/>
      <c r="I424" s="25"/>
      <c r="J424" s="25">
        <f t="shared" si="13"/>
        <v>14.37</v>
      </c>
      <c r="K424" s="39"/>
      <c r="L424" s="39"/>
      <c r="M424" s="39"/>
    </row>
    <row r="425" spans="1:13" ht="15" customHeight="1" x14ac:dyDescent="0.35">
      <c r="A425" s="141"/>
      <c r="B425" s="141"/>
      <c r="C425" s="141"/>
      <c r="D425" s="141"/>
      <c r="E425" s="28" t="s">
        <v>177</v>
      </c>
      <c r="F425" s="40">
        <v>-1</v>
      </c>
      <c r="G425" s="25">
        <v>9</v>
      </c>
      <c r="H425" s="25"/>
      <c r="I425" s="25"/>
      <c r="J425" s="25">
        <f t="shared" si="13"/>
        <v>-9</v>
      </c>
      <c r="K425" s="39"/>
      <c r="L425" s="39"/>
      <c r="M425" s="39"/>
    </row>
    <row r="426" spans="1:13" ht="15" customHeight="1" x14ac:dyDescent="0.35">
      <c r="A426" s="141"/>
      <c r="B426" s="141"/>
      <c r="C426" s="141"/>
      <c r="D426" s="141"/>
      <c r="E426" s="28" t="s">
        <v>214</v>
      </c>
      <c r="F426" s="40">
        <v>1</v>
      </c>
      <c r="G426" s="25">
        <v>7.66</v>
      </c>
      <c r="H426" s="25"/>
      <c r="I426" s="25"/>
      <c r="J426" s="25">
        <f t="shared" si="13"/>
        <v>7.66</v>
      </c>
      <c r="K426" s="39"/>
      <c r="L426" s="39"/>
      <c r="M426" s="39"/>
    </row>
    <row r="427" spans="1:13" ht="15" customHeight="1" x14ac:dyDescent="0.35">
      <c r="A427" s="141"/>
      <c r="B427" s="141"/>
      <c r="C427" s="141"/>
      <c r="D427" s="141"/>
      <c r="E427" s="28" t="s">
        <v>215</v>
      </c>
      <c r="F427" s="40">
        <v>1</v>
      </c>
      <c r="G427" s="25">
        <v>3.43</v>
      </c>
      <c r="H427" s="25"/>
      <c r="I427" s="25"/>
      <c r="J427" s="25">
        <f t="shared" si="13"/>
        <v>3.43</v>
      </c>
      <c r="K427" s="39"/>
      <c r="L427" s="39"/>
      <c r="M427" s="39"/>
    </row>
    <row r="428" spans="1:13" ht="15" customHeight="1" x14ac:dyDescent="0.35">
      <c r="A428" s="141"/>
      <c r="B428" s="141"/>
      <c r="C428" s="141"/>
      <c r="D428" s="141"/>
      <c r="E428" s="28"/>
      <c r="F428" s="40">
        <v>1</v>
      </c>
      <c r="G428" s="25">
        <v>11.72</v>
      </c>
      <c r="H428" s="25"/>
      <c r="I428" s="25"/>
      <c r="J428" s="25">
        <f t="shared" si="13"/>
        <v>11.72</v>
      </c>
      <c r="K428" s="39"/>
      <c r="L428" s="39"/>
      <c r="M428" s="39"/>
    </row>
    <row r="429" spans="1:13" ht="15" customHeight="1" x14ac:dyDescent="0.35">
      <c r="A429" s="141"/>
      <c r="B429" s="141"/>
      <c r="C429" s="141"/>
      <c r="D429" s="141"/>
      <c r="E429" s="28" t="s">
        <v>177</v>
      </c>
      <c r="F429" s="40">
        <v>-1</v>
      </c>
      <c r="G429" s="25">
        <v>8.64</v>
      </c>
      <c r="H429" s="25"/>
      <c r="I429" s="25"/>
      <c r="J429" s="25">
        <f t="shared" si="13"/>
        <v>-8.64</v>
      </c>
      <c r="K429" s="39"/>
      <c r="L429" s="39"/>
      <c r="M429" s="39"/>
    </row>
    <row r="430" spans="1:13" ht="15" customHeight="1" x14ac:dyDescent="0.35">
      <c r="A430" s="141"/>
      <c r="B430" s="141"/>
      <c r="C430" s="141"/>
      <c r="D430" s="141"/>
      <c r="E430" s="28"/>
      <c r="F430" s="40">
        <v>1</v>
      </c>
      <c r="G430" s="25">
        <v>1.33</v>
      </c>
      <c r="H430" s="25"/>
      <c r="I430" s="25"/>
      <c r="J430" s="25">
        <f t="shared" si="13"/>
        <v>1.33</v>
      </c>
      <c r="K430" s="39"/>
      <c r="L430" s="39"/>
      <c r="M430" s="39"/>
    </row>
    <row r="431" spans="1:13" ht="15" customHeight="1" x14ac:dyDescent="0.35">
      <c r="A431" s="141"/>
      <c r="B431" s="141"/>
      <c r="C431" s="141"/>
      <c r="D431" s="141"/>
      <c r="E431" s="28"/>
      <c r="F431" s="40">
        <v>2</v>
      </c>
      <c r="G431" s="25">
        <v>1.57</v>
      </c>
      <c r="H431" s="25"/>
      <c r="I431" s="25"/>
      <c r="J431" s="25">
        <f t="shared" si="13"/>
        <v>3.14</v>
      </c>
      <c r="K431" s="39"/>
      <c r="L431" s="39"/>
      <c r="M431" s="39"/>
    </row>
    <row r="432" spans="1:13" ht="15" customHeight="1" x14ac:dyDescent="0.35">
      <c r="A432" s="141"/>
      <c r="B432" s="141"/>
      <c r="C432" s="141"/>
      <c r="D432" s="141"/>
      <c r="E432" s="28"/>
      <c r="F432" s="40">
        <v>1</v>
      </c>
      <c r="G432" s="25">
        <v>1.52</v>
      </c>
      <c r="H432" s="25"/>
      <c r="I432" s="25"/>
      <c r="J432" s="25">
        <f t="shared" si="13"/>
        <v>1.52</v>
      </c>
      <c r="K432" s="39"/>
      <c r="L432" s="39"/>
      <c r="M432" s="39"/>
    </row>
    <row r="433" spans="1:13" ht="15" customHeight="1" x14ac:dyDescent="0.35">
      <c r="A433" s="141"/>
      <c r="B433" s="141"/>
      <c r="C433" s="141"/>
      <c r="D433" s="141"/>
      <c r="E433" s="28"/>
      <c r="F433" s="40">
        <v>1</v>
      </c>
      <c r="G433" s="25">
        <v>1.34</v>
      </c>
      <c r="H433" s="25"/>
      <c r="I433" s="25"/>
      <c r="J433" s="25">
        <f t="shared" si="13"/>
        <v>1.34</v>
      </c>
      <c r="K433" s="39"/>
      <c r="L433" s="39"/>
      <c r="M433" s="39"/>
    </row>
    <row r="434" spans="1:13" ht="15" customHeight="1" x14ac:dyDescent="0.35">
      <c r="A434" s="141"/>
      <c r="B434" s="141"/>
      <c r="C434" s="141"/>
      <c r="D434" s="141"/>
      <c r="E434" s="28" t="s">
        <v>216</v>
      </c>
      <c r="F434" s="40">
        <v>1</v>
      </c>
      <c r="G434" s="25">
        <v>7.32</v>
      </c>
      <c r="H434" s="25"/>
      <c r="I434" s="25"/>
      <c r="J434" s="25">
        <f t="shared" si="13"/>
        <v>7.32</v>
      </c>
      <c r="K434" s="39"/>
      <c r="L434" s="39"/>
      <c r="M434" s="39"/>
    </row>
    <row r="435" spans="1:13" ht="15" customHeight="1" x14ac:dyDescent="0.35">
      <c r="A435" s="141"/>
      <c r="B435" s="141"/>
      <c r="C435" s="141"/>
      <c r="D435" s="141"/>
      <c r="E435" s="28" t="s">
        <v>193</v>
      </c>
      <c r="F435" s="40">
        <v>1</v>
      </c>
      <c r="G435" s="25">
        <v>5.16</v>
      </c>
      <c r="H435" s="25"/>
      <c r="I435" s="25"/>
      <c r="J435" s="25">
        <f t="shared" si="13"/>
        <v>5.16</v>
      </c>
      <c r="K435" s="39"/>
      <c r="L435" s="39"/>
      <c r="M435" s="39"/>
    </row>
    <row r="436" spans="1:13" ht="15" customHeight="1" x14ac:dyDescent="0.35">
      <c r="A436" s="141"/>
      <c r="B436" s="141"/>
      <c r="C436" s="141"/>
      <c r="D436" s="141"/>
      <c r="E436" s="28" t="s">
        <v>93</v>
      </c>
      <c r="F436" s="40">
        <v>1</v>
      </c>
      <c r="G436" s="25">
        <v>110.76</v>
      </c>
      <c r="H436" s="25"/>
      <c r="I436" s="25"/>
      <c r="J436" s="25">
        <f t="shared" si="13"/>
        <v>110.76</v>
      </c>
      <c r="K436" s="39"/>
      <c r="L436" s="39"/>
      <c r="M436" s="39"/>
    </row>
    <row r="437" spans="1:13" ht="15" customHeight="1" x14ac:dyDescent="0.35">
      <c r="A437" s="141"/>
      <c r="B437" s="141"/>
      <c r="C437" s="141"/>
      <c r="D437" s="141"/>
      <c r="E437" s="28" t="s">
        <v>177</v>
      </c>
      <c r="F437" s="40">
        <v>-1</v>
      </c>
      <c r="G437" s="25">
        <v>7.2</v>
      </c>
      <c r="H437" s="25"/>
      <c r="I437" s="25"/>
      <c r="J437" s="25">
        <f t="shared" si="13"/>
        <v>-7.2</v>
      </c>
      <c r="K437" s="39"/>
      <c r="L437" s="39"/>
      <c r="M437" s="39"/>
    </row>
    <row r="438" spans="1:13" ht="15" customHeight="1" x14ac:dyDescent="0.35">
      <c r="A438" s="141"/>
      <c r="B438" s="141"/>
      <c r="C438" s="141"/>
      <c r="D438" s="141"/>
      <c r="E438" s="28"/>
      <c r="F438" s="40">
        <v>-2</v>
      </c>
      <c r="G438" s="25">
        <v>13.68</v>
      </c>
      <c r="H438" s="25"/>
      <c r="I438" s="25"/>
      <c r="J438" s="25">
        <f t="shared" si="13"/>
        <v>-27.36</v>
      </c>
      <c r="K438" s="39"/>
      <c r="L438" s="39"/>
      <c r="M438" s="39"/>
    </row>
    <row r="439" spans="1:13" ht="15" customHeight="1" x14ac:dyDescent="0.35">
      <c r="A439" s="141"/>
      <c r="B439" s="141"/>
      <c r="C439" s="141"/>
      <c r="D439" s="141"/>
      <c r="E439" s="28"/>
      <c r="F439" s="40">
        <v>-94</v>
      </c>
      <c r="G439" s="25">
        <v>0.6</v>
      </c>
      <c r="H439" s="25">
        <v>0.6</v>
      </c>
      <c r="I439" s="25"/>
      <c r="J439" s="25">
        <f>ROUND(F439*G439*H439,3)</f>
        <v>-33.840000000000003</v>
      </c>
      <c r="K439" s="39"/>
      <c r="L439" s="39"/>
      <c r="M439" s="39"/>
    </row>
    <row r="440" spans="1:13" ht="15" customHeight="1" x14ac:dyDescent="0.35">
      <c r="A440" s="141"/>
      <c r="B440" s="141"/>
      <c r="C440" s="141"/>
      <c r="D440" s="141"/>
      <c r="E440" s="28" t="s">
        <v>215</v>
      </c>
      <c r="F440" s="40">
        <v>1</v>
      </c>
      <c r="G440" s="25">
        <v>68.95</v>
      </c>
      <c r="H440" s="25"/>
      <c r="I440" s="25"/>
      <c r="J440" s="25">
        <f t="shared" ref="J440:J445" si="14">ROUND(F440*G440,3)</f>
        <v>68.95</v>
      </c>
      <c r="K440" s="39"/>
      <c r="L440" s="39"/>
      <c r="M440" s="39"/>
    </row>
    <row r="441" spans="1:13" ht="15" customHeight="1" x14ac:dyDescent="0.35">
      <c r="A441" s="141"/>
      <c r="B441" s="141"/>
      <c r="C441" s="141"/>
      <c r="D441" s="141"/>
      <c r="E441" s="28" t="s">
        <v>177</v>
      </c>
      <c r="F441" s="40">
        <v>-1</v>
      </c>
      <c r="G441" s="25">
        <v>30.96</v>
      </c>
      <c r="H441" s="25"/>
      <c r="I441" s="25"/>
      <c r="J441" s="25">
        <f t="shared" si="14"/>
        <v>-30.96</v>
      </c>
      <c r="K441" s="39"/>
      <c r="L441" s="39"/>
      <c r="M441" s="39"/>
    </row>
    <row r="442" spans="1:13" ht="15" customHeight="1" x14ac:dyDescent="0.35">
      <c r="A442" s="141"/>
      <c r="B442" s="141"/>
      <c r="C442" s="141"/>
      <c r="D442" s="141"/>
      <c r="E442" s="28" t="s">
        <v>217</v>
      </c>
      <c r="F442" s="40">
        <v>1</v>
      </c>
      <c r="G442" s="25">
        <v>3.74</v>
      </c>
      <c r="H442" s="25"/>
      <c r="I442" s="25"/>
      <c r="J442" s="25">
        <f t="shared" si="14"/>
        <v>3.74</v>
      </c>
      <c r="K442" s="39"/>
      <c r="L442" s="39"/>
      <c r="M442" s="39"/>
    </row>
    <row r="443" spans="1:13" ht="15" customHeight="1" x14ac:dyDescent="0.35">
      <c r="A443" s="141"/>
      <c r="B443" s="141"/>
      <c r="C443" s="141"/>
      <c r="D443" s="141"/>
      <c r="E443" s="28"/>
      <c r="F443" s="40">
        <v>3</v>
      </c>
      <c r="G443" s="25">
        <v>1.21</v>
      </c>
      <c r="H443" s="25"/>
      <c r="I443" s="25"/>
      <c r="J443" s="25">
        <f t="shared" si="14"/>
        <v>3.63</v>
      </c>
      <c r="K443" s="39"/>
      <c r="L443" s="39"/>
      <c r="M443" s="39"/>
    </row>
    <row r="444" spans="1:13" ht="15" customHeight="1" x14ac:dyDescent="0.35">
      <c r="A444" s="141"/>
      <c r="B444" s="141"/>
      <c r="C444" s="141"/>
      <c r="D444" s="141"/>
      <c r="E444" s="28"/>
      <c r="F444" s="40">
        <v>3</v>
      </c>
      <c r="G444" s="25">
        <v>1.25</v>
      </c>
      <c r="H444" s="25"/>
      <c r="I444" s="25"/>
      <c r="J444" s="25">
        <f t="shared" si="14"/>
        <v>3.75</v>
      </c>
      <c r="K444" s="39"/>
      <c r="L444" s="39"/>
      <c r="M444" s="39"/>
    </row>
    <row r="445" spans="1:13" ht="15" customHeight="1" x14ac:dyDescent="0.35">
      <c r="A445" s="141"/>
      <c r="B445" s="141"/>
      <c r="C445" s="141"/>
      <c r="D445" s="141"/>
      <c r="E445" s="28" t="s">
        <v>218</v>
      </c>
      <c r="F445" s="40">
        <v>1</v>
      </c>
      <c r="G445" s="25">
        <v>6.67</v>
      </c>
      <c r="H445" s="25"/>
      <c r="I445" s="25"/>
      <c r="J445" s="25">
        <f t="shared" si="14"/>
        <v>6.67</v>
      </c>
      <c r="K445" s="25">
        <f>SUM(J421:J445)</f>
        <v>146.49</v>
      </c>
      <c r="L445" s="39"/>
      <c r="M445" s="39"/>
    </row>
    <row r="446" spans="1:13" ht="21.15" customHeight="1" x14ac:dyDescent="0.35">
      <c r="A446" s="27" t="s">
        <v>219</v>
      </c>
      <c r="B446" s="28" t="s">
        <v>16</v>
      </c>
      <c r="C446" s="28" t="s">
        <v>17</v>
      </c>
      <c r="D446" s="148" t="s">
        <v>863</v>
      </c>
      <c r="E446" s="148"/>
      <c r="F446" s="148"/>
      <c r="G446" s="148"/>
      <c r="H446" s="148"/>
      <c r="I446" s="148"/>
      <c r="J446" s="148"/>
      <c r="K446" s="53">
        <f>SUM(K449:K451)</f>
        <v>42.84</v>
      </c>
      <c r="L446" s="35"/>
      <c r="M446" s="35">
        <f>ROUND(K446*L446,2)</f>
        <v>0</v>
      </c>
    </row>
    <row r="447" spans="1:13" ht="81.5" customHeight="1" x14ac:dyDescent="0.35">
      <c r="A447" s="141"/>
      <c r="B447" s="141"/>
      <c r="C447" s="141"/>
      <c r="D447" s="137" t="s">
        <v>944</v>
      </c>
      <c r="E447" s="138"/>
      <c r="F447" s="138"/>
      <c r="G447" s="138"/>
      <c r="H447" s="138"/>
      <c r="I447" s="138"/>
      <c r="J447" s="139"/>
      <c r="K447" s="30"/>
      <c r="L447" s="30"/>
      <c r="M447" s="30"/>
    </row>
    <row r="448" spans="1:13" ht="15" customHeight="1" x14ac:dyDescent="0.35">
      <c r="A448" s="141"/>
      <c r="B448" s="141"/>
      <c r="C448" s="141"/>
      <c r="D448" s="141"/>
      <c r="E448" s="47"/>
      <c r="F448" s="36" t="s">
        <v>20</v>
      </c>
      <c r="G448" s="36" t="s">
        <v>21</v>
      </c>
      <c r="H448" s="36" t="s">
        <v>22</v>
      </c>
      <c r="I448" s="36" t="s">
        <v>23</v>
      </c>
      <c r="J448" s="36" t="s">
        <v>24</v>
      </c>
      <c r="K448" s="36" t="s">
        <v>25</v>
      </c>
      <c r="L448" s="39"/>
      <c r="M448" s="39"/>
    </row>
    <row r="449" spans="1:13" ht="15" customHeight="1" x14ac:dyDescent="0.35">
      <c r="A449" s="141"/>
      <c r="B449" s="141"/>
      <c r="C449" s="141"/>
      <c r="D449" s="141"/>
      <c r="E449" s="47" t="s">
        <v>190</v>
      </c>
      <c r="F449" s="36">
        <v>25</v>
      </c>
      <c r="G449" s="54">
        <v>0.6</v>
      </c>
      <c r="H449" s="54">
        <v>0.6</v>
      </c>
      <c r="I449" s="54"/>
      <c r="J449" s="54">
        <f>ROUND(F449*G449*H449,3)</f>
        <v>9</v>
      </c>
      <c r="K449" s="39"/>
      <c r="L449" s="39"/>
      <c r="M449" s="39"/>
    </row>
    <row r="450" spans="1:13" ht="15" customHeight="1" x14ac:dyDescent="0.35">
      <c r="A450" s="141"/>
      <c r="B450" s="141"/>
      <c r="C450" s="141"/>
      <c r="D450" s="141"/>
      <c r="E450" s="47" t="s">
        <v>194</v>
      </c>
      <c r="F450" s="36">
        <v>61</v>
      </c>
      <c r="G450" s="54">
        <v>0.6</v>
      </c>
      <c r="H450" s="54">
        <v>0.6</v>
      </c>
      <c r="I450" s="54"/>
      <c r="J450" s="54">
        <f>ROUND(F450*G450*H450,3)</f>
        <v>21.96</v>
      </c>
      <c r="K450" s="39"/>
      <c r="L450" s="39"/>
      <c r="M450" s="39"/>
    </row>
    <row r="451" spans="1:13" ht="15" customHeight="1" x14ac:dyDescent="0.35">
      <c r="A451" s="141"/>
      <c r="B451" s="141"/>
      <c r="C451" s="141"/>
      <c r="D451" s="141"/>
      <c r="E451" s="47"/>
      <c r="F451" s="36">
        <v>33</v>
      </c>
      <c r="G451" s="54">
        <v>0.6</v>
      </c>
      <c r="H451" s="54">
        <v>0.6</v>
      </c>
      <c r="I451" s="54"/>
      <c r="J451" s="54">
        <f>ROUND(F451*G451*H451,3)</f>
        <v>11.88</v>
      </c>
      <c r="K451" s="54">
        <f>SUM(J449:J451)</f>
        <v>42.84</v>
      </c>
      <c r="L451" s="39"/>
      <c r="M451" s="39"/>
    </row>
    <row r="452" spans="1:13" ht="40" customHeight="1" x14ac:dyDescent="0.35">
      <c r="A452" s="27" t="s">
        <v>220</v>
      </c>
      <c r="B452" s="28" t="s">
        <v>16</v>
      </c>
      <c r="C452" s="28" t="s">
        <v>17</v>
      </c>
      <c r="D452" s="148" t="s">
        <v>864</v>
      </c>
      <c r="E452" s="148"/>
      <c r="F452" s="148"/>
      <c r="G452" s="148"/>
      <c r="H452" s="148"/>
      <c r="I452" s="148"/>
      <c r="J452" s="148"/>
      <c r="K452" s="53">
        <f>SUM(K455:K456)</f>
        <v>39.6</v>
      </c>
      <c r="L452" s="35"/>
      <c r="M452" s="35">
        <f>ROUND(K452*L452,2)</f>
        <v>0</v>
      </c>
    </row>
    <row r="453" spans="1:13" ht="79" customHeight="1" x14ac:dyDescent="0.35">
      <c r="A453" s="141"/>
      <c r="B453" s="141"/>
      <c r="C453" s="141"/>
      <c r="D453" s="137" t="s">
        <v>945</v>
      </c>
      <c r="E453" s="138"/>
      <c r="F453" s="138"/>
      <c r="G453" s="138"/>
      <c r="H453" s="138"/>
      <c r="I453" s="138"/>
      <c r="J453" s="139"/>
      <c r="K453" s="30"/>
      <c r="L453" s="30"/>
      <c r="M453" s="30"/>
    </row>
    <row r="454" spans="1:13" ht="15" customHeight="1" x14ac:dyDescent="0.35">
      <c r="A454" s="141"/>
      <c r="B454" s="141"/>
      <c r="C454" s="141"/>
      <c r="D454" s="141"/>
      <c r="E454" s="47"/>
      <c r="F454" s="36" t="s">
        <v>20</v>
      </c>
      <c r="G454" s="36" t="s">
        <v>21</v>
      </c>
      <c r="H454" s="36" t="s">
        <v>22</v>
      </c>
      <c r="I454" s="36" t="s">
        <v>23</v>
      </c>
      <c r="J454" s="36" t="s">
        <v>24</v>
      </c>
      <c r="K454" s="36" t="s">
        <v>25</v>
      </c>
      <c r="L454" s="39"/>
      <c r="M454" s="39"/>
    </row>
    <row r="455" spans="1:13" ht="15" customHeight="1" x14ac:dyDescent="0.35">
      <c r="A455" s="141"/>
      <c r="B455" s="141"/>
      <c r="C455" s="141"/>
      <c r="D455" s="141"/>
      <c r="E455" s="47" t="s">
        <v>89</v>
      </c>
      <c r="F455" s="40">
        <v>1</v>
      </c>
      <c r="G455" s="25">
        <v>8.64</v>
      </c>
      <c r="H455" s="25"/>
      <c r="I455" s="25"/>
      <c r="J455" s="25">
        <f>ROUND(F455*G455,3)</f>
        <v>8.64</v>
      </c>
      <c r="K455" s="39"/>
      <c r="L455" s="39"/>
      <c r="M455" s="39"/>
    </row>
    <row r="456" spans="1:13" ht="15" customHeight="1" x14ac:dyDescent="0.35">
      <c r="A456" s="141"/>
      <c r="B456" s="141"/>
      <c r="C456" s="141"/>
      <c r="D456" s="141"/>
      <c r="E456" s="47" t="s">
        <v>93</v>
      </c>
      <c r="F456" s="40">
        <v>1</v>
      </c>
      <c r="G456" s="25">
        <v>30.96</v>
      </c>
      <c r="H456" s="25"/>
      <c r="I456" s="25"/>
      <c r="J456" s="25">
        <f>ROUND(F456*G456,3)</f>
        <v>30.96</v>
      </c>
      <c r="K456" s="25">
        <f>SUM(J455:J456)</f>
        <v>39.6</v>
      </c>
      <c r="L456" s="39"/>
      <c r="M456" s="39"/>
    </row>
    <row r="457" spans="1:13" ht="21.15" customHeight="1" x14ac:dyDescent="0.35">
      <c r="A457" s="27" t="s">
        <v>221</v>
      </c>
      <c r="B457" s="28" t="s">
        <v>16</v>
      </c>
      <c r="C457" s="28" t="s">
        <v>17</v>
      </c>
      <c r="D457" s="148" t="s">
        <v>222</v>
      </c>
      <c r="E457" s="148"/>
      <c r="F457" s="148"/>
      <c r="G457" s="148"/>
      <c r="H457" s="148"/>
      <c r="I457" s="148"/>
      <c r="J457" s="148"/>
      <c r="K457" s="53">
        <f>SUM(K460:K461)</f>
        <v>15.01</v>
      </c>
      <c r="L457" s="35"/>
      <c r="M457" s="35">
        <f>ROUND(K457*L457,2)</f>
        <v>0</v>
      </c>
    </row>
    <row r="458" spans="1:13" ht="34" customHeight="1" x14ac:dyDescent="0.35">
      <c r="A458" s="141"/>
      <c r="B458" s="141"/>
      <c r="C458" s="141"/>
      <c r="D458" s="137" t="s">
        <v>865</v>
      </c>
      <c r="E458" s="138"/>
      <c r="F458" s="138"/>
      <c r="G458" s="138"/>
      <c r="H458" s="138"/>
      <c r="I458" s="138"/>
      <c r="J458" s="139"/>
      <c r="K458" s="30"/>
      <c r="L458" s="30"/>
      <c r="M458" s="30"/>
    </row>
    <row r="459" spans="1:13" ht="15" customHeight="1" x14ac:dyDescent="0.35">
      <c r="A459" s="141"/>
      <c r="B459" s="141"/>
      <c r="C459" s="141"/>
      <c r="D459" s="141"/>
      <c r="E459" s="47"/>
      <c r="F459" s="36" t="s">
        <v>20</v>
      </c>
      <c r="G459" s="36" t="s">
        <v>21</v>
      </c>
      <c r="H459" s="36" t="s">
        <v>22</v>
      </c>
      <c r="I459" s="36" t="s">
        <v>23</v>
      </c>
      <c r="J459" s="36" t="s">
        <v>24</v>
      </c>
      <c r="K459" s="36" t="s">
        <v>25</v>
      </c>
      <c r="L459" s="39"/>
      <c r="M459" s="39"/>
    </row>
    <row r="460" spans="1:13" ht="15" customHeight="1" x14ac:dyDescent="0.35">
      <c r="A460" s="141"/>
      <c r="B460" s="141"/>
      <c r="C460" s="141"/>
      <c r="D460" s="141"/>
      <c r="E460" s="47" t="s">
        <v>223</v>
      </c>
      <c r="F460" s="40">
        <v>1</v>
      </c>
      <c r="G460" s="25">
        <v>9.24</v>
      </c>
      <c r="H460" s="25"/>
      <c r="I460" s="25"/>
      <c r="J460" s="25">
        <f>ROUND(F460*G460,3)</f>
        <v>9.24</v>
      </c>
      <c r="K460" s="39"/>
      <c r="L460" s="39"/>
      <c r="M460" s="39"/>
    </row>
    <row r="461" spans="1:13" ht="15" customHeight="1" x14ac:dyDescent="0.35">
      <c r="A461" s="141"/>
      <c r="B461" s="141"/>
      <c r="C461" s="141"/>
      <c r="D461" s="141"/>
      <c r="E461" s="47" t="s">
        <v>224</v>
      </c>
      <c r="F461" s="40">
        <v>1</v>
      </c>
      <c r="G461" s="25">
        <v>5.77</v>
      </c>
      <c r="H461" s="25"/>
      <c r="I461" s="25"/>
      <c r="J461" s="25">
        <f>ROUND(F461*G461,3)</f>
        <v>5.77</v>
      </c>
      <c r="K461" s="25">
        <f>SUM(J460:J461)</f>
        <v>15.01</v>
      </c>
      <c r="L461" s="39"/>
      <c r="M461" s="39"/>
    </row>
    <row r="462" spans="1:13" ht="21.15" customHeight="1" x14ac:dyDescent="0.35">
      <c r="A462" s="27" t="s">
        <v>225</v>
      </c>
      <c r="B462" s="28" t="s">
        <v>16</v>
      </c>
      <c r="C462" s="28" t="s">
        <v>17</v>
      </c>
      <c r="D462" s="148" t="s">
        <v>866</v>
      </c>
      <c r="E462" s="148"/>
      <c r="F462" s="148"/>
      <c r="G462" s="148"/>
      <c r="H462" s="148"/>
      <c r="I462" s="148"/>
      <c r="J462" s="148"/>
      <c r="K462" s="53">
        <f>SUM(K465:K465)</f>
        <v>9.5</v>
      </c>
      <c r="L462" s="35"/>
      <c r="M462" s="35">
        <f>ROUND(K462*L462,2)</f>
        <v>0</v>
      </c>
    </row>
    <row r="463" spans="1:13" ht="49.5" customHeight="1" x14ac:dyDescent="0.35">
      <c r="A463" s="141"/>
      <c r="B463" s="141"/>
      <c r="C463" s="141"/>
      <c r="D463" s="137" t="s">
        <v>867</v>
      </c>
      <c r="E463" s="138"/>
      <c r="F463" s="138"/>
      <c r="G463" s="138"/>
      <c r="H463" s="138"/>
      <c r="I463" s="138"/>
      <c r="J463" s="139"/>
      <c r="K463" s="30"/>
      <c r="L463" s="30"/>
      <c r="M463" s="30"/>
    </row>
    <row r="464" spans="1:13" ht="15" customHeight="1" x14ac:dyDescent="0.35">
      <c r="A464" s="146"/>
      <c r="B464" s="146"/>
      <c r="C464" s="146"/>
      <c r="D464" s="146"/>
      <c r="E464" s="47"/>
      <c r="F464" s="36" t="s">
        <v>20</v>
      </c>
      <c r="G464" s="36" t="s">
        <v>21</v>
      </c>
      <c r="H464" s="36" t="s">
        <v>22</v>
      </c>
      <c r="I464" s="36" t="s">
        <v>23</v>
      </c>
      <c r="J464" s="36" t="s">
        <v>24</v>
      </c>
      <c r="K464" s="36" t="s">
        <v>25</v>
      </c>
      <c r="L464" s="39"/>
      <c r="M464" s="39"/>
    </row>
    <row r="465" spans="1:13" ht="15" customHeight="1" x14ac:dyDescent="0.35">
      <c r="A465" s="165"/>
      <c r="B465" s="165"/>
      <c r="C465" s="165"/>
      <c r="D465" s="165"/>
      <c r="E465" s="56" t="s">
        <v>188</v>
      </c>
      <c r="F465" s="62">
        <v>1</v>
      </c>
      <c r="G465" s="44">
        <v>9.5</v>
      </c>
      <c r="H465" s="44"/>
      <c r="I465" s="44"/>
      <c r="J465" s="44">
        <f>ROUND(F465*G465,3)</f>
        <v>9.5</v>
      </c>
      <c r="K465" s="44">
        <f>SUM(J465:J465)</f>
        <v>9.5</v>
      </c>
      <c r="L465" s="59"/>
      <c r="M465" s="59"/>
    </row>
    <row r="466" spans="1:13" ht="41" customHeight="1" x14ac:dyDescent="0.35">
      <c r="A466" s="27" t="s">
        <v>226</v>
      </c>
      <c r="B466" s="28" t="s">
        <v>16</v>
      </c>
      <c r="C466" s="28" t="s">
        <v>17</v>
      </c>
      <c r="D466" s="148" t="s">
        <v>952</v>
      </c>
      <c r="E466" s="148"/>
      <c r="F466" s="148"/>
      <c r="G466" s="148"/>
      <c r="H466" s="148"/>
      <c r="I466" s="148"/>
      <c r="J466" s="148"/>
      <c r="K466" s="53">
        <f>SUM(K469:K479)</f>
        <v>56.462999999999994</v>
      </c>
      <c r="L466" s="35"/>
      <c r="M466" s="35">
        <f>ROUND(K466*L466,2)</f>
        <v>0</v>
      </c>
    </row>
    <row r="467" spans="1:13" ht="39" customHeight="1" x14ac:dyDescent="0.35">
      <c r="A467" s="146"/>
      <c r="B467" s="146"/>
      <c r="C467" s="164"/>
      <c r="D467" s="137" t="s">
        <v>868</v>
      </c>
      <c r="E467" s="138"/>
      <c r="F467" s="138"/>
      <c r="G467" s="138"/>
      <c r="H467" s="138"/>
      <c r="I467" s="138"/>
      <c r="J467" s="139"/>
      <c r="K467" s="30"/>
      <c r="L467" s="30"/>
      <c r="M467" s="30"/>
    </row>
    <row r="468" spans="1:13" ht="15" customHeight="1" x14ac:dyDescent="0.35">
      <c r="A468" s="141"/>
      <c r="B468" s="141"/>
      <c r="C468" s="141"/>
      <c r="D468" s="141"/>
      <c r="E468" s="47"/>
      <c r="F468" s="36" t="s">
        <v>20</v>
      </c>
      <c r="G468" s="36" t="s">
        <v>21</v>
      </c>
      <c r="H468" s="36" t="s">
        <v>22</v>
      </c>
      <c r="I468" s="36" t="s">
        <v>23</v>
      </c>
      <c r="J468" s="36" t="s">
        <v>24</v>
      </c>
      <c r="K468" s="36" t="s">
        <v>25</v>
      </c>
      <c r="L468" s="39"/>
      <c r="M468" s="39"/>
    </row>
    <row r="469" spans="1:13" ht="21.15" customHeight="1" x14ac:dyDescent="0.35">
      <c r="A469" s="141"/>
      <c r="B469" s="141"/>
      <c r="C469" s="141"/>
      <c r="D469" s="141"/>
      <c r="E469" s="47" t="s">
        <v>227</v>
      </c>
      <c r="F469" s="40">
        <v>1</v>
      </c>
      <c r="G469" s="25">
        <v>6.8</v>
      </c>
      <c r="H469" s="25">
        <v>0.47</v>
      </c>
      <c r="I469" s="25"/>
      <c r="J469" s="25">
        <f>ROUND(F469*G469*H469,3)</f>
        <v>3.1960000000000002</v>
      </c>
      <c r="K469" s="39"/>
      <c r="L469" s="39"/>
      <c r="M469" s="39"/>
    </row>
    <row r="470" spans="1:13" ht="15" customHeight="1" x14ac:dyDescent="0.35">
      <c r="A470" s="141"/>
      <c r="B470" s="141"/>
      <c r="C470" s="141"/>
      <c r="D470" s="141"/>
      <c r="E470" s="47" t="s">
        <v>228</v>
      </c>
      <c r="F470" s="40">
        <v>1</v>
      </c>
      <c r="G470" s="25">
        <v>6.8</v>
      </c>
      <c r="H470" s="25"/>
      <c r="I470" s="25">
        <v>0.4</v>
      </c>
      <c r="J470" s="25">
        <f>ROUND(F470*G470*I470,3)</f>
        <v>2.72</v>
      </c>
      <c r="K470" s="39"/>
      <c r="L470" s="39"/>
      <c r="M470" s="39"/>
    </row>
    <row r="471" spans="1:13" ht="15" customHeight="1" x14ac:dyDescent="0.35">
      <c r="A471" s="141"/>
      <c r="B471" s="141"/>
      <c r="C471" s="141"/>
      <c r="D471" s="141"/>
      <c r="E471" s="47" t="s">
        <v>229</v>
      </c>
      <c r="F471" s="40">
        <v>1</v>
      </c>
      <c r="G471" s="25">
        <v>10.62</v>
      </c>
      <c r="H471" s="25">
        <v>0.47</v>
      </c>
      <c r="I471" s="25"/>
      <c r="J471" s="25">
        <f>ROUND(F471*G471*H471,3)</f>
        <v>4.9909999999999997</v>
      </c>
      <c r="K471" s="39"/>
      <c r="L471" s="39"/>
      <c r="M471" s="39"/>
    </row>
    <row r="472" spans="1:13" ht="15" customHeight="1" x14ac:dyDescent="0.35">
      <c r="A472" s="141"/>
      <c r="B472" s="141"/>
      <c r="C472" s="141"/>
      <c r="D472" s="141"/>
      <c r="E472" s="47" t="s">
        <v>228</v>
      </c>
      <c r="F472" s="40">
        <v>1</v>
      </c>
      <c r="G472" s="25">
        <v>9.7200000000000006</v>
      </c>
      <c r="H472" s="25"/>
      <c r="I472" s="25">
        <v>0.4</v>
      </c>
      <c r="J472" s="25">
        <f>ROUND(F472*G472*I472,3)</f>
        <v>3.8879999999999999</v>
      </c>
      <c r="K472" s="39"/>
      <c r="L472" s="39"/>
      <c r="M472" s="39"/>
    </row>
    <row r="473" spans="1:13" ht="15" customHeight="1" x14ac:dyDescent="0.35">
      <c r="A473" s="141"/>
      <c r="B473" s="141"/>
      <c r="C473" s="141"/>
      <c r="D473" s="141"/>
      <c r="E473" s="47" t="s">
        <v>230</v>
      </c>
      <c r="F473" s="40">
        <v>1</v>
      </c>
      <c r="G473" s="25">
        <v>12</v>
      </c>
      <c r="H473" s="25">
        <v>0.47</v>
      </c>
      <c r="I473" s="25"/>
      <c r="J473" s="25">
        <f>ROUND(F473*G473*H473,3)</f>
        <v>5.64</v>
      </c>
      <c r="K473" s="39"/>
      <c r="L473" s="39"/>
      <c r="M473" s="39"/>
    </row>
    <row r="474" spans="1:13" ht="15" customHeight="1" x14ac:dyDescent="0.35">
      <c r="A474" s="141"/>
      <c r="B474" s="141"/>
      <c r="C474" s="141"/>
      <c r="D474" s="141"/>
      <c r="E474" s="47" t="s">
        <v>228</v>
      </c>
      <c r="F474" s="40">
        <v>1</v>
      </c>
      <c r="G474" s="25">
        <v>8.4</v>
      </c>
      <c r="H474" s="25"/>
      <c r="I474" s="25">
        <v>0.4</v>
      </c>
      <c r="J474" s="25">
        <f>ROUND(F474*G474*I474,3)</f>
        <v>3.36</v>
      </c>
      <c r="K474" s="39"/>
      <c r="L474" s="39"/>
      <c r="M474" s="39"/>
    </row>
    <row r="475" spans="1:13" ht="15" customHeight="1" x14ac:dyDescent="0.35">
      <c r="A475" s="141"/>
      <c r="B475" s="141"/>
      <c r="C475" s="141"/>
      <c r="D475" s="141"/>
      <c r="E475" s="47" t="s">
        <v>230</v>
      </c>
      <c r="F475" s="40">
        <v>2</v>
      </c>
      <c r="G475" s="25">
        <v>19.2</v>
      </c>
      <c r="H475" s="25">
        <v>0.47</v>
      </c>
      <c r="I475" s="25"/>
      <c r="J475" s="25">
        <f>ROUND(F475*G475*H475,3)</f>
        <v>18.047999999999998</v>
      </c>
      <c r="K475" s="39"/>
      <c r="L475" s="39"/>
      <c r="M475" s="39"/>
    </row>
    <row r="476" spans="1:13" ht="15" customHeight="1" x14ac:dyDescent="0.35">
      <c r="A476" s="141"/>
      <c r="B476" s="141"/>
      <c r="C476" s="141"/>
      <c r="D476" s="141"/>
      <c r="E476" s="47" t="s">
        <v>228</v>
      </c>
      <c r="F476" s="40">
        <v>2</v>
      </c>
      <c r="G476" s="25">
        <v>15.6</v>
      </c>
      <c r="H476" s="25"/>
      <c r="I476" s="25">
        <v>0.4</v>
      </c>
      <c r="J476" s="25">
        <f>ROUND(F476*G476*I476,3)</f>
        <v>12.48</v>
      </c>
      <c r="K476" s="39"/>
      <c r="L476" s="39"/>
      <c r="M476" s="39"/>
    </row>
    <row r="477" spans="1:13" ht="15" customHeight="1" x14ac:dyDescent="0.35">
      <c r="A477" s="141"/>
      <c r="B477" s="141"/>
      <c r="C477" s="141"/>
      <c r="D477" s="141"/>
      <c r="E477" s="47" t="s">
        <v>231</v>
      </c>
      <c r="F477" s="40">
        <v>1</v>
      </c>
      <c r="G477" s="25">
        <v>4.5999999999999996</v>
      </c>
      <c r="H477" s="25"/>
      <c r="I477" s="25">
        <v>0.2</v>
      </c>
      <c r="J477" s="25">
        <f>ROUND(F477*G477*I477,3)</f>
        <v>0.92</v>
      </c>
      <c r="K477" s="39"/>
      <c r="L477" s="39"/>
      <c r="M477" s="39"/>
    </row>
    <row r="478" spans="1:13" ht="15" customHeight="1" x14ac:dyDescent="0.35">
      <c r="A478" s="141"/>
      <c r="B478" s="141"/>
      <c r="C478" s="141"/>
      <c r="D478" s="141"/>
      <c r="E478" s="47"/>
      <c r="F478" s="40">
        <v>1</v>
      </c>
      <c r="G478" s="25">
        <v>4.0999999999999996</v>
      </c>
      <c r="H478" s="25"/>
      <c r="I478" s="25">
        <v>0.2</v>
      </c>
      <c r="J478" s="25">
        <f>ROUND(F478*G478*I478,3)</f>
        <v>0.82</v>
      </c>
      <c r="K478" s="39"/>
      <c r="L478" s="39"/>
      <c r="M478" s="39"/>
    </row>
    <row r="479" spans="1:13" ht="21.15" customHeight="1" x14ac:dyDescent="0.35">
      <c r="A479" s="141"/>
      <c r="B479" s="141"/>
      <c r="C479" s="141"/>
      <c r="D479" s="141"/>
      <c r="E479" s="47" t="s">
        <v>232</v>
      </c>
      <c r="F479" s="40">
        <v>1</v>
      </c>
      <c r="G479" s="25">
        <v>0.8</v>
      </c>
      <c r="H479" s="25">
        <v>0.5</v>
      </c>
      <c r="I479" s="25"/>
      <c r="J479" s="25">
        <f>ROUND(F479*G479*H479,3)</f>
        <v>0.4</v>
      </c>
      <c r="K479" s="25">
        <f>SUM(J469:J479)</f>
        <v>56.462999999999994</v>
      </c>
      <c r="L479" s="39"/>
      <c r="M479" s="39"/>
    </row>
    <row r="480" spans="1:13" ht="27" customHeight="1" x14ac:dyDescent="0.35">
      <c r="A480" s="27" t="s">
        <v>233</v>
      </c>
      <c r="B480" s="28" t="s">
        <v>16</v>
      </c>
      <c r="C480" s="28" t="s">
        <v>50</v>
      </c>
      <c r="D480" s="148" t="s">
        <v>234</v>
      </c>
      <c r="E480" s="148"/>
      <c r="F480" s="148"/>
      <c r="G480" s="148"/>
      <c r="H480" s="148"/>
      <c r="I480" s="148"/>
      <c r="J480" s="148"/>
      <c r="K480" s="24">
        <f>SUM(K483:K488)</f>
        <v>102.32999999999998</v>
      </c>
      <c r="L480" s="38"/>
      <c r="M480" s="38">
        <f>ROUND(K480*L480,2)</f>
        <v>0</v>
      </c>
    </row>
    <row r="481" spans="1:13" ht="41.5" customHeight="1" x14ac:dyDescent="0.35">
      <c r="A481" s="146"/>
      <c r="B481" s="146"/>
      <c r="C481" s="164"/>
      <c r="D481" s="137" t="s">
        <v>235</v>
      </c>
      <c r="E481" s="138"/>
      <c r="F481" s="138"/>
      <c r="G481" s="138"/>
      <c r="H481" s="138"/>
      <c r="I481" s="138"/>
      <c r="J481" s="139"/>
      <c r="K481" s="30"/>
      <c r="L481" s="30"/>
      <c r="M481" s="30"/>
    </row>
    <row r="482" spans="1:13" ht="15" customHeight="1" x14ac:dyDescent="0.35">
      <c r="A482" s="141"/>
      <c r="B482" s="141"/>
      <c r="C482" s="141"/>
      <c r="D482" s="141"/>
      <c r="E482" s="47"/>
      <c r="F482" s="36" t="s">
        <v>20</v>
      </c>
      <c r="G482" s="36" t="s">
        <v>21</v>
      </c>
      <c r="H482" s="36" t="s">
        <v>22</v>
      </c>
      <c r="I482" s="36" t="s">
        <v>23</v>
      </c>
      <c r="J482" s="36" t="s">
        <v>24</v>
      </c>
      <c r="K482" s="36" t="s">
        <v>25</v>
      </c>
      <c r="L482" s="39"/>
      <c r="M482" s="39"/>
    </row>
    <row r="483" spans="1:13" ht="15" customHeight="1" x14ac:dyDescent="0.35">
      <c r="A483" s="141"/>
      <c r="B483" s="141"/>
      <c r="C483" s="141"/>
      <c r="D483" s="141"/>
      <c r="E483" s="47" t="s">
        <v>190</v>
      </c>
      <c r="F483" s="40">
        <v>1</v>
      </c>
      <c r="G483" s="25">
        <v>13.03</v>
      </c>
      <c r="H483" s="25"/>
      <c r="I483" s="25"/>
      <c r="J483" s="25">
        <f t="shared" ref="J483:J488" si="15">ROUND(F483*G483,3)</f>
        <v>13.03</v>
      </c>
      <c r="K483" s="39"/>
      <c r="L483" s="39"/>
      <c r="M483" s="39"/>
    </row>
    <row r="484" spans="1:13" ht="15" customHeight="1" x14ac:dyDescent="0.35">
      <c r="A484" s="141"/>
      <c r="B484" s="141"/>
      <c r="C484" s="141"/>
      <c r="D484" s="141"/>
      <c r="E484" s="47" t="s">
        <v>194</v>
      </c>
      <c r="F484" s="40">
        <v>1</v>
      </c>
      <c r="G484" s="25">
        <v>6.8</v>
      </c>
      <c r="H484" s="25"/>
      <c r="I484" s="25"/>
      <c r="J484" s="25">
        <f t="shared" si="15"/>
        <v>6.8</v>
      </c>
      <c r="K484" s="39"/>
      <c r="L484" s="39"/>
      <c r="M484" s="39"/>
    </row>
    <row r="485" spans="1:13" ht="15" customHeight="1" x14ac:dyDescent="0.35">
      <c r="A485" s="141"/>
      <c r="B485" s="141"/>
      <c r="C485" s="141"/>
      <c r="D485" s="141"/>
      <c r="E485" s="47" t="s">
        <v>236</v>
      </c>
      <c r="F485" s="40">
        <v>1</v>
      </c>
      <c r="G485" s="25">
        <v>12</v>
      </c>
      <c r="H485" s="25"/>
      <c r="I485" s="25"/>
      <c r="J485" s="25">
        <f t="shared" si="15"/>
        <v>12</v>
      </c>
      <c r="K485" s="39"/>
      <c r="L485" s="39"/>
      <c r="M485" s="39"/>
    </row>
    <row r="486" spans="1:13" ht="15" customHeight="1" x14ac:dyDescent="0.35">
      <c r="A486" s="141"/>
      <c r="B486" s="141"/>
      <c r="C486" s="141"/>
      <c r="D486" s="141"/>
      <c r="E486" s="47" t="s">
        <v>237</v>
      </c>
      <c r="F486" s="40">
        <v>2</v>
      </c>
      <c r="G486" s="25">
        <v>19.2</v>
      </c>
      <c r="H486" s="25"/>
      <c r="I486" s="25"/>
      <c r="J486" s="25">
        <f t="shared" si="15"/>
        <v>38.4</v>
      </c>
      <c r="K486" s="39"/>
      <c r="L486" s="39"/>
      <c r="M486" s="39"/>
    </row>
    <row r="487" spans="1:13" ht="15" customHeight="1" x14ac:dyDescent="0.35">
      <c r="A487" s="141"/>
      <c r="B487" s="141"/>
      <c r="C487" s="141"/>
      <c r="D487" s="141"/>
      <c r="E487" s="47" t="s">
        <v>91</v>
      </c>
      <c r="F487" s="40">
        <v>1</v>
      </c>
      <c r="G487" s="25">
        <v>11</v>
      </c>
      <c r="H487" s="25"/>
      <c r="I487" s="25"/>
      <c r="J487" s="25">
        <f t="shared" si="15"/>
        <v>11</v>
      </c>
      <c r="K487" s="39"/>
      <c r="L487" s="39"/>
      <c r="M487" s="39"/>
    </row>
    <row r="488" spans="1:13" ht="15" customHeight="1" x14ac:dyDescent="0.35">
      <c r="A488" s="141"/>
      <c r="B488" s="141"/>
      <c r="C488" s="141"/>
      <c r="D488" s="141"/>
      <c r="E488" s="47" t="s">
        <v>238</v>
      </c>
      <c r="F488" s="40">
        <v>1</v>
      </c>
      <c r="G488" s="25">
        <v>21.1</v>
      </c>
      <c r="H488" s="25"/>
      <c r="I488" s="25"/>
      <c r="J488" s="25">
        <f t="shared" si="15"/>
        <v>21.1</v>
      </c>
      <c r="K488" s="25">
        <f>SUM(J483:J488)</f>
        <v>102.32999999999998</v>
      </c>
      <c r="L488" s="39"/>
      <c r="M488" s="39"/>
    </row>
    <row r="489" spans="1:13" ht="28" customHeight="1" x14ac:dyDescent="0.35">
      <c r="A489" s="27" t="s">
        <v>239</v>
      </c>
      <c r="B489" s="28" t="s">
        <v>16</v>
      </c>
      <c r="C489" s="28" t="s">
        <v>50</v>
      </c>
      <c r="D489" s="148" t="s">
        <v>240</v>
      </c>
      <c r="E489" s="148"/>
      <c r="F489" s="148"/>
      <c r="G489" s="148"/>
      <c r="H489" s="148"/>
      <c r="I489" s="148"/>
      <c r="J489" s="148"/>
      <c r="K489" s="24">
        <f>SUM(K492:K496)</f>
        <v>5.9</v>
      </c>
      <c r="L489" s="38"/>
      <c r="M489" s="38">
        <f>ROUND(K489*L489,2)</f>
        <v>0</v>
      </c>
    </row>
    <row r="490" spans="1:13" ht="59.5" customHeight="1" x14ac:dyDescent="0.35">
      <c r="A490" s="141"/>
      <c r="B490" s="141"/>
      <c r="C490" s="141"/>
      <c r="D490" s="137" t="s">
        <v>241</v>
      </c>
      <c r="E490" s="138"/>
      <c r="F490" s="138"/>
      <c r="G490" s="138"/>
      <c r="H490" s="138"/>
      <c r="I490" s="138"/>
      <c r="J490" s="139"/>
      <c r="K490" s="30"/>
      <c r="L490" s="30"/>
      <c r="M490" s="30"/>
    </row>
    <row r="491" spans="1:13" ht="15" customHeight="1" x14ac:dyDescent="0.35">
      <c r="A491" s="141"/>
      <c r="B491" s="141"/>
      <c r="C491" s="141"/>
      <c r="D491" s="141"/>
      <c r="E491" s="47"/>
      <c r="F491" s="36" t="s">
        <v>20</v>
      </c>
      <c r="G491" s="36" t="s">
        <v>21</v>
      </c>
      <c r="H491" s="36" t="s">
        <v>22</v>
      </c>
      <c r="I491" s="36" t="s">
        <v>23</v>
      </c>
      <c r="J491" s="36" t="s">
        <v>24</v>
      </c>
      <c r="K491" s="36" t="s">
        <v>25</v>
      </c>
      <c r="L491" s="39"/>
      <c r="M491" s="39"/>
    </row>
    <row r="492" spans="1:13" ht="21.15" customHeight="1" x14ac:dyDescent="0.35">
      <c r="A492" s="141"/>
      <c r="B492" s="141"/>
      <c r="C492" s="141"/>
      <c r="D492" s="141"/>
      <c r="E492" s="47" t="s">
        <v>242</v>
      </c>
      <c r="F492" s="40">
        <v>1</v>
      </c>
      <c r="G492" s="25">
        <v>1.25</v>
      </c>
      <c r="H492" s="25"/>
      <c r="I492" s="25"/>
      <c r="J492" s="25">
        <f>ROUND(F492*G492,3)</f>
        <v>1.25</v>
      </c>
      <c r="K492" s="39"/>
      <c r="L492" s="39"/>
      <c r="M492" s="39"/>
    </row>
    <row r="493" spans="1:13" ht="15" customHeight="1" x14ac:dyDescent="0.35">
      <c r="A493" s="141"/>
      <c r="B493" s="141"/>
      <c r="C493" s="141"/>
      <c r="D493" s="141"/>
      <c r="E493" s="47"/>
      <c r="F493" s="40">
        <v>1</v>
      </c>
      <c r="G493" s="25">
        <v>1.85</v>
      </c>
      <c r="H493" s="25"/>
      <c r="I493" s="25"/>
      <c r="J493" s="25">
        <f>ROUND(F493*G493,3)</f>
        <v>1.85</v>
      </c>
      <c r="K493" s="39"/>
      <c r="L493" s="39"/>
      <c r="M493" s="39"/>
    </row>
    <row r="494" spans="1:13" ht="15" customHeight="1" x14ac:dyDescent="0.35">
      <c r="A494" s="141"/>
      <c r="B494" s="141"/>
      <c r="C494" s="141"/>
      <c r="D494" s="141"/>
      <c r="E494" s="47"/>
      <c r="F494" s="40">
        <v>1</v>
      </c>
      <c r="G494" s="25">
        <v>1.4</v>
      </c>
      <c r="H494" s="25"/>
      <c r="I494" s="25"/>
      <c r="J494" s="25">
        <f>ROUND(F494*G494,3)</f>
        <v>1.4</v>
      </c>
      <c r="K494" s="39"/>
      <c r="L494" s="39"/>
      <c r="M494" s="39"/>
    </row>
    <row r="495" spans="1:13" ht="21.15" customHeight="1" x14ac:dyDescent="0.35">
      <c r="A495" s="141"/>
      <c r="B495" s="141"/>
      <c r="C495" s="141"/>
      <c r="D495" s="141"/>
      <c r="E495" s="47" t="s">
        <v>243</v>
      </c>
      <c r="F495" s="40">
        <v>1</v>
      </c>
      <c r="G495" s="25">
        <v>1.4</v>
      </c>
      <c r="H495" s="25"/>
      <c r="I495" s="25"/>
      <c r="J495" s="25">
        <f>ROUND(F495*G495,3)</f>
        <v>1.4</v>
      </c>
      <c r="K495" s="39"/>
      <c r="L495" s="39"/>
      <c r="M495" s="39"/>
    </row>
    <row r="496" spans="1:13" ht="15" customHeight="1" x14ac:dyDescent="0.35">
      <c r="A496" s="141"/>
      <c r="B496" s="141"/>
      <c r="C496" s="141"/>
      <c r="D496" s="141"/>
      <c r="E496" s="47"/>
      <c r="F496" s="40"/>
      <c r="G496" s="25"/>
      <c r="H496" s="25"/>
      <c r="I496" s="25"/>
      <c r="J496" s="40" t="s">
        <v>90</v>
      </c>
      <c r="K496" s="25">
        <f>SUM(J492:J496)</f>
        <v>5.9</v>
      </c>
      <c r="L496" s="39"/>
      <c r="M496" s="39"/>
    </row>
    <row r="497" spans="1:13" ht="31" customHeight="1" x14ac:dyDescent="0.35">
      <c r="A497" s="27" t="s">
        <v>244</v>
      </c>
      <c r="B497" s="28" t="s">
        <v>16</v>
      </c>
      <c r="C497" s="28" t="s">
        <v>17</v>
      </c>
      <c r="D497" s="148" t="s">
        <v>245</v>
      </c>
      <c r="E497" s="148"/>
      <c r="F497" s="148"/>
      <c r="G497" s="148"/>
      <c r="H497" s="148"/>
      <c r="I497" s="148"/>
      <c r="J497" s="148"/>
      <c r="K497" s="24">
        <f>SUM(K500:K535)</f>
        <v>203.27500000000003</v>
      </c>
      <c r="L497" s="38"/>
      <c r="M497" s="38">
        <f>ROUND(K497*L497,2)</f>
        <v>0</v>
      </c>
    </row>
    <row r="498" spans="1:13" ht="31.5" customHeight="1" x14ac:dyDescent="0.35">
      <c r="A498" s="141"/>
      <c r="B498" s="141"/>
      <c r="C498" s="141"/>
      <c r="D498" s="137" t="s">
        <v>246</v>
      </c>
      <c r="E498" s="138"/>
      <c r="F498" s="138"/>
      <c r="G498" s="138"/>
      <c r="H498" s="138"/>
      <c r="I498" s="138"/>
      <c r="J498" s="139"/>
      <c r="K498" s="30"/>
      <c r="L498" s="30"/>
      <c r="M498" s="30"/>
    </row>
    <row r="499" spans="1:13" ht="15" customHeight="1" x14ac:dyDescent="0.35">
      <c r="A499" s="146"/>
      <c r="B499" s="146"/>
      <c r="C499" s="146"/>
      <c r="D499" s="164"/>
      <c r="E499" s="47"/>
      <c r="F499" s="36" t="s">
        <v>20</v>
      </c>
      <c r="G499" s="36" t="s">
        <v>21</v>
      </c>
      <c r="H499" s="36" t="s">
        <v>22</v>
      </c>
      <c r="I499" s="36" t="s">
        <v>23</v>
      </c>
      <c r="J499" s="36" t="s">
        <v>24</v>
      </c>
      <c r="K499" s="36" t="s">
        <v>25</v>
      </c>
      <c r="L499" s="39"/>
      <c r="M499" s="39"/>
    </row>
    <row r="500" spans="1:13" ht="21.15" customHeight="1" x14ac:dyDescent="0.35">
      <c r="A500" s="165"/>
      <c r="B500" s="165"/>
      <c r="C500" s="165"/>
      <c r="D500" s="166"/>
      <c r="E500" s="47" t="s">
        <v>247</v>
      </c>
      <c r="F500" s="36"/>
      <c r="G500" s="54"/>
      <c r="H500" s="54"/>
      <c r="I500" s="54"/>
      <c r="J500" s="36" t="s">
        <v>90</v>
      </c>
      <c r="K500" s="39"/>
      <c r="L500" s="39"/>
      <c r="M500" s="39"/>
    </row>
    <row r="501" spans="1:13" ht="15" customHeight="1" x14ac:dyDescent="0.35">
      <c r="A501" s="165"/>
      <c r="B501" s="165"/>
      <c r="C501" s="165"/>
      <c r="D501" s="166"/>
      <c r="E501" s="47" t="s">
        <v>188</v>
      </c>
      <c r="F501" s="36">
        <v>1</v>
      </c>
      <c r="G501" s="54">
        <v>14.67</v>
      </c>
      <c r="H501" s="54"/>
      <c r="I501" s="54"/>
      <c r="J501" s="54">
        <f t="shared" ref="J501:J518" si="16">ROUND(F501*G501,3)</f>
        <v>14.67</v>
      </c>
      <c r="K501" s="39"/>
      <c r="L501" s="39"/>
      <c r="M501" s="39"/>
    </row>
    <row r="502" spans="1:13" ht="15" customHeight="1" x14ac:dyDescent="0.35">
      <c r="A502" s="165"/>
      <c r="B502" s="165"/>
      <c r="C502" s="165"/>
      <c r="D502" s="166"/>
      <c r="E502" s="47"/>
      <c r="F502" s="36">
        <v>-1</v>
      </c>
      <c r="G502" s="54">
        <v>9.4700000000000006</v>
      </c>
      <c r="H502" s="54"/>
      <c r="I502" s="54"/>
      <c r="J502" s="54">
        <f t="shared" si="16"/>
        <v>-9.4700000000000006</v>
      </c>
      <c r="K502" s="39"/>
      <c r="L502" s="39"/>
      <c r="M502" s="39"/>
    </row>
    <row r="503" spans="1:13" ht="15" customHeight="1" x14ac:dyDescent="0.35">
      <c r="A503" s="165"/>
      <c r="B503" s="165"/>
      <c r="C503" s="165"/>
      <c r="D503" s="166"/>
      <c r="E503" s="47" t="s">
        <v>189</v>
      </c>
      <c r="F503" s="36">
        <v>1</v>
      </c>
      <c r="G503" s="54">
        <v>3.8</v>
      </c>
      <c r="H503" s="54"/>
      <c r="I503" s="54"/>
      <c r="J503" s="54">
        <f t="shared" si="16"/>
        <v>3.8</v>
      </c>
      <c r="K503" s="39"/>
      <c r="L503" s="39"/>
      <c r="M503" s="39"/>
    </row>
    <row r="504" spans="1:13" ht="15" customHeight="1" x14ac:dyDescent="0.35">
      <c r="A504" s="165"/>
      <c r="B504" s="165"/>
      <c r="C504" s="165"/>
      <c r="D504" s="166"/>
      <c r="E504" s="47" t="s">
        <v>89</v>
      </c>
      <c r="F504" s="36">
        <v>1</v>
      </c>
      <c r="G504" s="54">
        <v>14.37</v>
      </c>
      <c r="H504" s="54"/>
      <c r="I504" s="54"/>
      <c r="J504" s="54">
        <f t="shared" si="16"/>
        <v>14.37</v>
      </c>
      <c r="K504" s="39"/>
      <c r="L504" s="39"/>
      <c r="M504" s="39"/>
    </row>
    <row r="505" spans="1:13" ht="15" customHeight="1" x14ac:dyDescent="0.35">
      <c r="A505" s="165"/>
      <c r="B505" s="165"/>
      <c r="C505" s="165"/>
      <c r="D505" s="166"/>
      <c r="E505" s="47" t="s">
        <v>177</v>
      </c>
      <c r="F505" s="36">
        <v>-1</v>
      </c>
      <c r="G505" s="54">
        <v>9</v>
      </c>
      <c r="H505" s="54"/>
      <c r="I505" s="54"/>
      <c r="J505" s="54">
        <f t="shared" si="16"/>
        <v>-9</v>
      </c>
      <c r="K505" s="39"/>
      <c r="L505" s="39"/>
      <c r="M505" s="39"/>
    </row>
    <row r="506" spans="1:13" ht="15" customHeight="1" x14ac:dyDescent="0.35">
      <c r="A506" s="165"/>
      <c r="B506" s="165"/>
      <c r="C506" s="165"/>
      <c r="D506" s="166"/>
      <c r="E506" s="47" t="s">
        <v>214</v>
      </c>
      <c r="F506" s="36">
        <v>1</v>
      </c>
      <c r="G506" s="54">
        <v>7.66</v>
      </c>
      <c r="H506" s="54"/>
      <c r="I506" s="54"/>
      <c r="J506" s="54">
        <f t="shared" si="16"/>
        <v>7.66</v>
      </c>
      <c r="K506" s="39"/>
      <c r="L506" s="39"/>
      <c r="M506" s="39"/>
    </row>
    <row r="507" spans="1:13" ht="15" customHeight="1" x14ac:dyDescent="0.35">
      <c r="A507" s="165"/>
      <c r="B507" s="165"/>
      <c r="C507" s="165"/>
      <c r="D507" s="166"/>
      <c r="E507" s="47" t="s">
        <v>215</v>
      </c>
      <c r="F507" s="36">
        <v>1</v>
      </c>
      <c r="G507" s="54">
        <v>3.43</v>
      </c>
      <c r="H507" s="54"/>
      <c r="I507" s="54"/>
      <c r="J507" s="54">
        <f t="shared" si="16"/>
        <v>3.43</v>
      </c>
      <c r="K507" s="39"/>
      <c r="L507" s="39"/>
      <c r="M507" s="39"/>
    </row>
    <row r="508" spans="1:13" ht="15" customHeight="1" x14ac:dyDescent="0.35">
      <c r="A508" s="165"/>
      <c r="B508" s="165"/>
      <c r="C508" s="165"/>
      <c r="D508" s="166"/>
      <c r="E508" s="47"/>
      <c r="F508" s="36">
        <v>1</v>
      </c>
      <c r="G508" s="54">
        <v>11.72</v>
      </c>
      <c r="H508" s="54"/>
      <c r="I508" s="54"/>
      <c r="J508" s="54">
        <f t="shared" si="16"/>
        <v>11.72</v>
      </c>
      <c r="K508" s="39"/>
      <c r="L508" s="39"/>
      <c r="M508" s="39"/>
    </row>
    <row r="509" spans="1:13" ht="15" customHeight="1" x14ac:dyDescent="0.35">
      <c r="A509" s="165"/>
      <c r="B509" s="165"/>
      <c r="C509" s="165"/>
      <c r="D509" s="166"/>
      <c r="E509" s="47" t="s">
        <v>177</v>
      </c>
      <c r="F509" s="36">
        <v>-1</v>
      </c>
      <c r="G509" s="54">
        <v>8.64</v>
      </c>
      <c r="H509" s="54"/>
      <c r="I509" s="54"/>
      <c r="J509" s="54">
        <f t="shared" si="16"/>
        <v>-8.64</v>
      </c>
      <c r="K509" s="39"/>
      <c r="L509" s="39"/>
      <c r="M509" s="39"/>
    </row>
    <row r="510" spans="1:13" ht="15" customHeight="1" x14ac:dyDescent="0.35">
      <c r="A510" s="165"/>
      <c r="B510" s="165"/>
      <c r="C510" s="165"/>
      <c r="D510" s="166"/>
      <c r="E510" s="47"/>
      <c r="F510" s="36">
        <v>1</v>
      </c>
      <c r="G510" s="54">
        <v>1.33</v>
      </c>
      <c r="H510" s="54"/>
      <c r="I510" s="54"/>
      <c r="J510" s="54">
        <f t="shared" si="16"/>
        <v>1.33</v>
      </c>
      <c r="K510" s="39"/>
      <c r="L510" s="39"/>
      <c r="M510" s="39"/>
    </row>
    <row r="511" spans="1:13" ht="15" customHeight="1" x14ac:dyDescent="0.35">
      <c r="A511" s="165"/>
      <c r="B511" s="165"/>
      <c r="C511" s="165"/>
      <c r="D511" s="166"/>
      <c r="E511" s="47"/>
      <c r="F511" s="36">
        <v>2</v>
      </c>
      <c r="G511" s="54">
        <v>1.57</v>
      </c>
      <c r="H511" s="54"/>
      <c r="I511" s="54"/>
      <c r="J511" s="54">
        <f t="shared" si="16"/>
        <v>3.14</v>
      </c>
      <c r="K511" s="39"/>
      <c r="L511" s="39"/>
      <c r="M511" s="39"/>
    </row>
    <row r="512" spans="1:13" ht="15" customHeight="1" x14ac:dyDescent="0.35">
      <c r="A512" s="165"/>
      <c r="B512" s="165"/>
      <c r="C512" s="165"/>
      <c r="D512" s="166"/>
      <c r="E512" s="47"/>
      <c r="F512" s="36">
        <v>1</v>
      </c>
      <c r="G512" s="54">
        <v>1.52</v>
      </c>
      <c r="H512" s="54"/>
      <c r="I512" s="54"/>
      <c r="J512" s="54">
        <f t="shared" si="16"/>
        <v>1.52</v>
      </c>
      <c r="K512" s="39"/>
      <c r="L512" s="39"/>
      <c r="M512" s="39"/>
    </row>
    <row r="513" spans="1:13" ht="15" customHeight="1" x14ac:dyDescent="0.35">
      <c r="A513" s="165"/>
      <c r="B513" s="165"/>
      <c r="C513" s="165"/>
      <c r="D513" s="166"/>
      <c r="E513" s="47"/>
      <c r="F513" s="36">
        <v>1</v>
      </c>
      <c r="G513" s="54">
        <v>1.34</v>
      </c>
      <c r="H513" s="54"/>
      <c r="I513" s="54"/>
      <c r="J513" s="54">
        <f t="shared" si="16"/>
        <v>1.34</v>
      </c>
      <c r="K513" s="39"/>
      <c r="L513" s="39"/>
      <c r="M513" s="39"/>
    </row>
    <row r="514" spans="1:13" ht="15" customHeight="1" x14ac:dyDescent="0.35">
      <c r="A514" s="165"/>
      <c r="B514" s="165"/>
      <c r="C514" s="165"/>
      <c r="D514" s="166"/>
      <c r="E514" s="47" t="s">
        <v>216</v>
      </c>
      <c r="F514" s="36">
        <v>1</v>
      </c>
      <c r="G514" s="54">
        <v>7.32</v>
      </c>
      <c r="H514" s="54"/>
      <c r="I514" s="54"/>
      <c r="J514" s="54">
        <f t="shared" si="16"/>
        <v>7.32</v>
      </c>
      <c r="K514" s="39"/>
      <c r="L514" s="39"/>
      <c r="M514" s="39"/>
    </row>
    <row r="515" spans="1:13" ht="15" customHeight="1" x14ac:dyDescent="0.35">
      <c r="A515" s="165"/>
      <c r="B515" s="165"/>
      <c r="C515" s="165"/>
      <c r="D515" s="166"/>
      <c r="E515" s="47" t="s">
        <v>193</v>
      </c>
      <c r="F515" s="36">
        <v>1</v>
      </c>
      <c r="G515" s="54">
        <v>5.16</v>
      </c>
      <c r="H515" s="54"/>
      <c r="I515" s="54"/>
      <c r="J515" s="54">
        <f t="shared" si="16"/>
        <v>5.16</v>
      </c>
      <c r="K515" s="39"/>
      <c r="L515" s="39"/>
      <c r="M515" s="39"/>
    </row>
    <row r="516" spans="1:13" ht="15" customHeight="1" x14ac:dyDescent="0.35">
      <c r="A516" s="165"/>
      <c r="B516" s="165"/>
      <c r="C516" s="165"/>
      <c r="D516" s="166"/>
      <c r="E516" s="47" t="s">
        <v>93</v>
      </c>
      <c r="F516" s="36">
        <v>1</v>
      </c>
      <c r="G516" s="54">
        <v>110.76</v>
      </c>
      <c r="H516" s="54"/>
      <c r="I516" s="54"/>
      <c r="J516" s="54">
        <f t="shared" si="16"/>
        <v>110.76</v>
      </c>
      <c r="K516" s="39"/>
      <c r="L516" s="39"/>
      <c r="M516" s="39"/>
    </row>
    <row r="517" spans="1:13" ht="15" customHeight="1" x14ac:dyDescent="0.35">
      <c r="A517" s="165"/>
      <c r="B517" s="165"/>
      <c r="C517" s="165"/>
      <c r="D517" s="166"/>
      <c r="E517" s="47" t="s">
        <v>177</v>
      </c>
      <c r="F517" s="36">
        <v>-1</v>
      </c>
      <c r="G517" s="54">
        <v>7.2</v>
      </c>
      <c r="H517" s="54"/>
      <c r="I517" s="54"/>
      <c r="J517" s="54">
        <f t="shared" si="16"/>
        <v>-7.2</v>
      </c>
      <c r="K517" s="39"/>
      <c r="L517" s="39"/>
      <c r="M517" s="39"/>
    </row>
    <row r="518" spans="1:13" ht="15" customHeight="1" x14ac:dyDescent="0.35">
      <c r="A518" s="165"/>
      <c r="B518" s="165"/>
      <c r="C518" s="165"/>
      <c r="D518" s="166"/>
      <c r="E518" s="47"/>
      <c r="F518" s="36">
        <v>-2</v>
      </c>
      <c r="G518" s="54">
        <v>13.68</v>
      </c>
      <c r="H518" s="54"/>
      <c r="I518" s="54"/>
      <c r="J518" s="54">
        <f t="shared" si="16"/>
        <v>-27.36</v>
      </c>
      <c r="K518" s="39"/>
      <c r="L518" s="39"/>
      <c r="M518" s="39"/>
    </row>
    <row r="519" spans="1:13" ht="15" customHeight="1" x14ac:dyDescent="0.35">
      <c r="A519" s="165"/>
      <c r="B519" s="165"/>
      <c r="C519" s="165"/>
      <c r="D519" s="166"/>
      <c r="E519" s="47"/>
      <c r="F519" s="36">
        <v>-94</v>
      </c>
      <c r="G519" s="54">
        <v>0.6</v>
      </c>
      <c r="H519" s="54">
        <v>0.6</v>
      </c>
      <c r="I519" s="54"/>
      <c r="J519" s="54">
        <f>ROUND(F519*G519*H519,3)</f>
        <v>-33.840000000000003</v>
      </c>
      <c r="K519" s="39"/>
      <c r="L519" s="39"/>
      <c r="M519" s="39"/>
    </row>
    <row r="520" spans="1:13" ht="15" customHeight="1" x14ac:dyDescent="0.35">
      <c r="A520" s="165"/>
      <c r="B520" s="165"/>
      <c r="C520" s="165"/>
      <c r="D520" s="166"/>
      <c r="E520" s="47" t="s">
        <v>215</v>
      </c>
      <c r="F520" s="36">
        <v>1</v>
      </c>
      <c r="G520" s="54">
        <v>68.95</v>
      </c>
      <c r="H520" s="54"/>
      <c r="I520" s="54"/>
      <c r="J520" s="54">
        <f t="shared" ref="J520:J525" si="17">ROUND(F520*G520,3)</f>
        <v>68.95</v>
      </c>
      <c r="K520" s="39"/>
      <c r="L520" s="39"/>
      <c r="M520" s="39"/>
    </row>
    <row r="521" spans="1:13" ht="15" customHeight="1" x14ac:dyDescent="0.35">
      <c r="A521" s="165"/>
      <c r="B521" s="165"/>
      <c r="C521" s="165"/>
      <c r="D521" s="166"/>
      <c r="E521" s="47" t="s">
        <v>177</v>
      </c>
      <c r="F521" s="36">
        <v>-1</v>
      </c>
      <c r="G521" s="54">
        <v>30.96</v>
      </c>
      <c r="H521" s="54"/>
      <c r="I521" s="54"/>
      <c r="J521" s="54">
        <f t="shared" si="17"/>
        <v>-30.96</v>
      </c>
      <c r="K521" s="39"/>
      <c r="L521" s="39"/>
      <c r="M521" s="39"/>
    </row>
    <row r="522" spans="1:13" ht="15" customHeight="1" x14ac:dyDescent="0.35">
      <c r="A522" s="165"/>
      <c r="B522" s="165"/>
      <c r="C522" s="165"/>
      <c r="D522" s="166"/>
      <c r="E522" s="47" t="s">
        <v>217</v>
      </c>
      <c r="F522" s="36">
        <v>1</v>
      </c>
      <c r="G522" s="54">
        <v>3.74</v>
      </c>
      <c r="H522" s="54"/>
      <c r="I522" s="54"/>
      <c r="J522" s="54">
        <f t="shared" si="17"/>
        <v>3.74</v>
      </c>
      <c r="K522" s="39"/>
      <c r="L522" s="39"/>
      <c r="M522" s="39"/>
    </row>
    <row r="523" spans="1:13" ht="15" customHeight="1" x14ac:dyDescent="0.35">
      <c r="A523" s="165"/>
      <c r="B523" s="165"/>
      <c r="C523" s="165"/>
      <c r="D523" s="166"/>
      <c r="E523" s="47"/>
      <c r="F523" s="36">
        <v>3</v>
      </c>
      <c r="G523" s="54">
        <v>1.21</v>
      </c>
      <c r="H523" s="54"/>
      <c r="I523" s="54"/>
      <c r="J523" s="54">
        <f t="shared" si="17"/>
        <v>3.63</v>
      </c>
      <c r="K523" s="39"/>
      <c r="L523" s="39"/>
      <c r="M523" s="39"/>
    </row>
    <row r="524" spans="1:13" ht="15" customHeight="1" x14ac:dyDescent="0.35">
      <c r="A524" s="165"/>
      <c r="B524" s="165"/>
      <c r="C524" s="165"/>
      <c r="D524" s="166"/>
      <c r="E524" s="47"/>
      <c r="F524" s="36">
        <v>3</v>
      </c>
      <c r="G524" s="54">
        <v>1.25</v>
      </c>
      <c r="H524" s="54"/>
      <c r="I524" s="54"/>
      <c r="J524" s="54">
        <f t="shared" si="17"/>
        <v>3.75</v>
      </c>
      <c r="K524" s="39"/>
      <c r="L524" s="39"/>
      <c r="M524" s="39"/>
    </row>
    <row r="525" spans="1:13" ht="15" customHeight="1" x14ac:dyDescent="0.35">
      <c r="A525" s="165"/>
      <c r="B525" s="165"/>
      <c r="C525" s="165"/>
      <c r="D525" s="166"/>
      <c r="E525" s="47" t="s">
        <v>218</v>
      </c>
      <c r="F525" s="36">
        <v>1</v>
      </c>
      <c r="G525" s="54">
        <v>6.67</v>
      </c>
      <c r="H525" s="54"/>
      <c r="I525" s="54"/>
      <c r="J525" s="54">
        <f t="shared" si="17"/>
        <v>6.67</v>
      </c>
      <c r="K525" s="39"/>
      <c r="L525" s="39"/>
      <c r="M525" s="39"/>
    </row>
    <row r="526" spans="1:13" ht="21.15" customHeight="1" x14ac:dyDescent="0.35">
      <c r="A526" s="165"/>
      <c r="B526" s="165"/>
      <c r="C526" s="165"/>
      <c r="D526" s="166"/>
      <c r="E526" s="47" t="s">
        <v>248</v>
      </c>
      <c r="F526" s="36"/>
      <c r="G526" s="54"/>
      <c r="H526" s="54"/>
      <c r="I526" s="54"/>
      <c r="J526" s="36" t="s">
        <v>90</v>
      </c>
      <c r="K526" s="39"/>
      <c r="L526" s="39"/>
      <c r="M526" s="39"/>
    </row>
    <row r="527" spans="1:13" ht="21.15" customHeight="1" x14ac:dyDescent="0.35">
      <c r="A527" s="165"/>
      <c r="B527" s="165"/>
      <c r="C527" s="165"/>
      <c r="D527" s="166"/>
      <c r="E527" s="47" t="s">
        <v>227</v>
      </c>
      <c r="F527" s="36">
        <v>1</v>
      </c>
      <c r="G527" s="54">
        <v>6.8</v>
      </c>
      <c r="H527" s="54">
        <v>0.47</v>
      </c>
      <c r="I527" s="54"/>
      <c r="J527" s="54">
        <f>ROUND(F527*G527*H527,3)</f>
        <v>3.1960000000000002</v>
      </c>
      <c r="K527" s="39"/>
      <c r="L527" s="39"/>
      <c r="M527" s="39"/>
    </row>
    <row r="528" spans="1:13" ht="15" customHeight="1" x14ac:dyDescent="0.35">
      <c r="A528" s="165"/>
      <c r="B528" s="165"/>
      <c r="C528" s="165"/>
      <c r="D528" s="166"/>
      <c r="E528" s="47" t="s">
        <v>229</v>
      </c>
      <c r="F528" s="36">
        <v>1</v>
      </c>
      <c r="G528" s="54">
        <v>10.62</v>
      </c>
      <c r="H528" s="54">
        <v>0.47</v>
      </c>
      <c r="I528" s="54"/>
      <c r="J528" s="54">
        <f>ROUND(F528*G528*H528,3)</f>
        <v>4.9909999999999997</v>
      </c>
      <c r="K528" s="39"/>
      <c r="L528" s="39"/>
      <c r="M528" s="39"/>
    </row>
    <row r="529" spans="1:13" ht="15" customHeight="1" x14ac:dyDescent="0.35">
      <c r="A529" s="165"/>
      <c r="B529" s="165"/>
      <c r="C529" s="165"/>
      <c r="D529" s="166"/>
      <c r="E529" s="47" t="s">
        <v>230</v>
      </c>
      <c r="F529" s="36">
        <v>1</v>
      </c>
      <c r="G529" s="54">
        <v>12</v>
      </c>
      <c r="H529" s="54">
        <v>0.47</v>
      </c>
      <c r="I529" s="54"/>
      <c r="J529" s="54">
        <f>ROUND(F529*G529*H529,3)</f>
        <v>5.64</v>
      </c>
      <c r="K529" s="39"/>
      <c r="L529" s="39"/>
      <c r="M529" s="39"/>
    </row>
    <row r="530" spans="1:13" ht="15" customHeight="1" x14ac:dyDescent="0.35">
      <c r="A530" s="165"/>
      <c r="B530" s="165"/>
      <c r="C530" s="165"/>
      <c r="D530" s="166"/>
      <c r="E530" s="47" t="s">
        <v>230</v>
      </c>
      <c r="F530" s="36">
        <v>2</v>
      </c>
      <c r="G530" s="54">
        <v>19.2</v>
      </c>
      <c r="H530" s="54">
        <v>0.47</v>
      </c>
      <c r="I530" s="54"/>
      <c r="J530" s="54">
        <f>ROUND(F530*G530*H530,3)</f>
        <v>18.047999999999998</v>
      </c>
      <c r="K530" s="39"/>
      <c r="L530" s="39"/>
      <c r="M530" s="39"/>
    </row>
    <row r="531" spans="1:13" ht="21.15" customHeight="1" x14ac:dyDescent="0.35">
      <c r="A531" s="165"/>
      <c r="B531" s="165"/>
      <c r="C531" s="165"/>
      <c r="D531" s="166"/>
      <c r="E531" s="47" t="s">
        <v>232</v>
      </c>
      <c r="F531" s="36">
        <v>1</v>
      </c>
      <c r="G531" s="54">
        <v>0.8</v>
      </c>
      <c r="H531" s="54">
        <v>0.5</v>
      </c>
      <c r="I531" s="54"/>
      <c r="J531" s="54">
        <f>ROUND(F531*G531*H531,3)</f>
        <v>0.4</v>
      </c>
      <c r="K531" s="39"/>
      <c r="L531" s="39"/>
      <c r="M531" s="39"/>
    </row>
    <row r="532" spans="1:13" ht="21.15" customHeight="1" x14ac:dyDescent="0.35">
      <c r="A532" s="165"/>
      <c r="B532" s="165"/>
      <c r="C532" s="165"/>
      <c r="D532" s="166"/>
      <c r="E532" s="47" t="s">
        <v>249</v>
      </c>
      <c r="F532" s="36"/>
      <c r="G532" s="54"/>
      <c r="H532" s="54"/>
      <c r="I532" s="54"/>
      <c r="J532" s="36" t="s">
        <v>90</v>
      </c>
      <c r="K532" s="39"/>
      <c r="L532" s="39"/>
      <c r="M532" s="39"/>
    </row>
    <row r="533" spans="1:13" ht="15" customHeight="1" x14ac:dyDescent="0.35">
      <c r="A533" s="165"/>
      <c r="B533" s="165"/>
      <c r="C533" s="165"/>
      <c r="D533" s="166"/>
      <c r="E533" s="47" t="s">
        <v>223</v>
      </c>
      <c r="F533" s="36">
        <v>1</v>
      </c>
      <c r="G533" s="54">
        <v>9.24</v>
      </c>
      <c r="H533" s="54"/>
      <c r="I533" s="54"/>
      <c r="J533" s="54">
        <f>ROUND(F533*G533,3)</f>
        <v>9.24</v>
      </c>
      <c r="K533" s="39"/>
      <c r="L533" s="39"/>
      <c r="M533" s="39"/>
    </row>
    <row r="534" spans="1:13" ht="15" customHeight="1" x14ac:dyDescent="0.35">
      <c r="A534" s="165"/>
      <c r="B534" s="165"/>
      <c r="C534" s="165"/>
      <c r="D534" s="166"/>
      <c r="E534" s="47" t="s">
        <v>224</v>
      </c>
      <c r="F534" s="36">
        <v>1</v>
      </c>
      <c r="G534" s="54">
        <v>5.77</v>
      </c>
      <c r="H534" s="54"/>
      <c r="I534" s="54"/>
      <c r="J534" s="54">
        <f>ROUND(F534*G534,3)</f>
        <v>5.77</v>
      </c>
      <c r="K534" s="39"/>
      <c r="L534" s="39"/>
      <c r="M534" s="39"/>
    </row>
    <row r="535" spans="1:13" ht="15" customHeight="1" x14ac:dyDescent="0.35">
      <c r="A535" s="165"/>
      <c r="B535" s="165"/>
      <c r="C535" s="165"/>
      <c r="D535" s="166"/>
      <c r="E535" s="56" t="s">
        <v>250</v>
      </c>
      <c r="F535" s="57">
        <v>1</v>
      </c>
      <c r="G535" s="58">
        <v>9.5</v>
      </c>
      <c r="H535" s="58"/>
      <c r="I535" s="58"/>
      <c r="J535" s="58">
        <f>ROUND(F535*G535,3)</f>
        <v>9.5</v>
      </c>
      <c r="K535" s="58">
        <f>SUM(J500:J535)</f>
        <v>203.27500000000003</v>
      </c>
      <c r="L535" s="59"/>
      <c r="M535" s="59"/>
    </row>
    <row r="536" spans="1:13" ht="15.5" customHeight="1" x14ac:dyDescent="0.35">
      <c r="A536" s="141"/>
      <c r="B536" s="141"/>
      <c r="C536" s="141"/>
      <c r="D536" s="8" t="s">
        <v>209</v>
      </c>
      <c r="E536" s="70"/>
      <c r="F536" s="71"/>
      <c r="G536" s="71"/>
      <c r="H536" s="71"/>
      <c r="I536" s="71"/>
      <c r="J536" s="74"/>
      <c r="K536" s="9"/>
      <c r="L536" s="10">
        <f>M418+M446+M452+M457+M462+M466+M480+M489+M497</f>
        <v>0</v>
      </c>
      <c r="M536" s="10">
        <f>ROUND(L536,2)</f>
        <v>0</v>
      </c>
    </row>
    <row r="537" spans="1:13" ht="15.5" customHeight="1" x14ac:dyDescent="0.35">
      <c r="A537" s="8" t="s">
        <v>251</v>
      </c>
      <c r="B537" s="8" t="s">
        <v>12</v>
      </c>
      <c r="C537" s="9"/>
      <c r="D537" s="152" t="s">
        <v>252</v>
      </c>
      <c r="E537" s="152"/>
      <c r="F537" s="152"/>
      <c r="G537" s="152"/>
      <c r="H537" s="152"/>
      <c r="I537" s="152"/>
      <c r="J537" s="152"/>
      <c r="K537" s="9"/>
      <c r="L537" s="10">
        <f>L579</f>
        <v>0</v>
      </c>
      <c r="M537" s="10">
        <f>ROUND(L537,2)</f>
        <v>0</v>
      </c>
    </row>
    <row r="538" spans="1:13" ht="15.5" customHeight="1" x14ac:dyDescent="0.35">
      <c r="A538" s="27" t="s">
        <v>253</v>
      </c>
      <c r="B538" s="28" t="s">
        <v>16</v>
      </c>
      <c r="C538" s="28" t="s">
        <v>17</v>
      </c>
      <c r="D538" s="145" t="s">
        <v>254</v>
      </c>
      <c r="E538" s="145"/>
      <c r="F538" s="145"/>
      <c r="G538" s="145"/>
      <c r="H538" s="145"/>
      <c r="I538" s="145"/>
      <c r="J538" s="145"/>
      <c r="K538" s="53">
        <f>SUM(K541:K551)</f>
        <v>277.33000000000004</v>
      </c>
      <c r="L538" s="35"/>
      <c r="M538" s="35">
        <f>ROUND(K538*L538,2)</f>
        <v>0</v>
      </c>
    </row>
    <row r="539" spans="1:13" ht="37.5" customHeight="1" x14ac:dyDescent="0.35">
      <c r="A539" s="146"/>
      <c r="B539" s="146"/>
      <c r="C539" s="146"/>
      <c r="D539" s="137" t="s">
        <v>255</v>
      </c>
      <c r="E539" s="138"/>
      <c r="F539" s="138"/>
      <c r="G539" s="138"/>
      <c r="H539" s="138"/>
      <c r="I539" s="138"/>
      <c r="J539" s="139"/>
      <c r="K539" s="30"/>
      <c r="L539" s="30"/>
      <c r="M539" s="30"/>
    </row>
    <row r="540" spans="1:13" ht="15" customHeight="1" x14ac:dyDescent="0.35">
      <c r="A540" s="141"/>
      <c r="B540" s="141"/>
      <c r="C540" s="141"/>
      <c r="D540" s="141"/>
      <c r="E540" s="47"/>
      <c r="F540" s="36" t="s">
        <v>20</v>
      </c>
      <c r="G540" s="36" t="s">
        <v>21</v>
      </c>
      <c r="H540" s="36" t="s">
        <v>22</v>
      </c>
      <c r="I540" s="36" t="s">
        <v>23</v>
      </c>
      <c r="J540" s="36" t="s">
        <v>24</v>
      </c>
      <c r="K540" s="36" t="s">
        <v>25</v>
      </c>
      <c r="L540" s="39"/>
      <c r="M540" s="39"/>
    </row>
    <row r="541" spans="1:13" ht="15" customHeight="1" x14ac:dyDescent="0.35">
      <c r="A541" s="141"/>
      <c r="B541" s="141"/>
      <c r="C541" s="141"/>
      <c r="D541" s="141"/>
      <c r="E541" s="47" t="s">
        <v>188</v>
      </c>
      <c r="F541" s="40">
        <v>1</v>
      </c>
      <c r="G541" s="25">
        <v>15.23</v>
      </c>
      <c r="H541" s="25"/>
      <c r="I541" s="25"/>
      <c r="J541" s="25">
        <f t="shared" ref="J541:J551" si="18">ROUND(F541*G541,3)</f>
        <v>15.23</v>
      </c>
      <c r="K541" s="39"/>
      <c r="L541" s="39"/>
      <c r="M541" s="39"/>
    </row>
    <row r="542" spans="1:13" ht="15" customHeight="1" x14ac:dyDescent="0.35">
      <c r="A542" s="141"/>
      <c r="B542" s="141"/>
      <c r="C542" s="141"/>
      <c r="D542" s="141"/>
      <c r="E542" s="47" t="s">
        <v>189</v>
      </c>
      <c r="F542" s="40">
        <v>1</v>
      </c>
      <c r="G542" s="25">
        <v>4.1900000000000004</v>
      </c>
      <c r="H542" s="25"/>
      <c r="I542" s="25"/>
      <c r="J542" s="25">
        <f t="shared" si="18"/>
        <v>4.1900000000000004</v>
      </c>
      <c r="K542" s="39"/>
      <c r="L542" s="39"/>
      <c r="M542" s="39"/>
    </row>
    <row r="543" spans="1:13" ht="15" customHeight="1" x14ac:dyDescent="0.35">
      <c r="A543" s="141"/>
      <c r="B543" s="141"/>
      <c r="C543" s="141"/>
      <c r="D543" s="141"/>
      <c r="E543" s="47" t="s">
        <v>193</v>
      </c>
      <c r="F543" s="40">
        <v>1</v>
      </c>
      <c r="G543" s="25">
        <v>5.12</v>
      </c>
      <c r="H543" s="25"/>
      <c r="I543" s="25"/>
      <c r="J543" s="25">
        <f t="shared" si="18"/>
        <v>5.12</v>
      </c>
      <c r="K543" s="39"/>
      <c r="L543" s="39"/>
      <c r="M543" s="39"/>
    </row>
    <row r="544" spans="1:13" ht="21.15" customHeight="1" x14ac:dyDescent="0.35">
      <c r="A544" s="141"/>
      <c r="B544" s="141"/>
      <c r="C544" s="141"/>
      <c r="D544" s="141"/>
      <c r="E544" s="47" t="s">
        <v>256</v>
      </c>
      <c r="F544" s="40">
        <v>1</v>
      </c>
      <c r="G544" s="25">
        <v>25.45</v>
      </c>
      <c r="H544" s="25"/>
      <c r="I544" s="25"/>
      <c r="J544" s="25">
        <f t="shared" si="18"/>
        <v>25.45</v>
      </c>
      <c r="K544" s="39"/>
      <c r="L544" s="39"/>
      <c r="M544" s="39"/>
    </row>
    <row r="545" spans="1:13" ht="21.15" customHeight="1" x14ac:dyDescent="0.35">
      <c r="A545" s="141"/>
      <c r="B545" s="141"/>
      <c r="C545" s="141"/>
      <c r="D545" s="141"/>
      <c r="E545" s="47" t="s">
        <v>257</v>
      </c>
      <c r="F545" s="40">
        <v>1</v>
      </c>
      <c r="G545" s="25">
        <v>126.29</v>
      </c>
      <c r="H545" s="25"/>
      <c r="I545" s="25"/>
      <c r="J545" s="25">
        <f t="shared" si="18"/>
        <v>126.29</v>
      </c>
      <c r="K545" s="39"/>
      <c r="L545" s="39"/>
      <c r="M545" s="39"/>
    </row>
    <row r="546" spans="1:13" ht="15" customHeight="1" x14ac:dyDescent="0.35">
      <c r="A546" s="141"/>
      <c r="B546" s="141"/>
      <c r="C546" s="141"/>
      <c r="D546" s="141"/>
      <c r="E546" s="47" t="s">
        <v>190</v>
      </c>
      <c r="F546" s="40">
        <v>1</v>
      </c>
      <c r="G546" s="25">
        <v>15.83</v>
      </c>
      <c r="H546" s="25"/>
      <c r="I546" s="25"/>
      <c r="J546" s="25">
        <f t="shared" si="18"/>
        <v>15.83</v>
      </c>
      <c r="K546" s="39"/>
      <c r="L546" s="39"/>
      <c r="M546" s="39"/>
    </row>
    <row r="547" spans="1:13" ht="15" customHeight="1" x14ac:dyDescent="0.35">
      <c r="A547" s="141"/>
      <c r="B547" s="141"/>
      <c r="C547" s="141"/>
      <c r="D547" s="141"/>
      <c r="E547" s="47" t="s">
        <v>258</v>
      </c>
      <c r="F547" s="40">
        <v>1</v>
      </c>
      <c r="G547" s="25">
        <v>6.61</v>
      </c>
      <c r="H547" s="25"/>
      <c r="I547" s="25"/>
      <c r="J547" s="25">
        <f t="shared" si="18"/>
        <v>6.61</v>
      </c>
      <c r="K547" s="39"/>
      <c r="L547" s="39"/>
      <c r="M547" s="39"/>
    </row>
    <row r="548" spans="1:13" ht="15" customHeight="1" x14ac:dyDescent="0.35">
      <c r="A548" s="141"/>
      <c r="B548" s="141"/>
      <c r="C548" s="141"/>
      <c r="D548" s="141"/>
      <c r="E548" s="47" t="s">
        <v>194</v>
      </c>
      <c r="F548" s="40">
        <v>1</v>
      </c>
      <c r="G548" s="25">
        <v>57.54</v>
      </c>
      <c r="H548" s="25"/>
      <c r="I548" s="25"/>
      <c r="J548" s="25">
        <f t="shared" si="18"/>
        <v>57.54</v>
      </c>
      <c r="K548" s="39"/>
      <c r="L548" s="39"/>
      <c r="M548" s="39"/>
    </row>
    <row r="549" spans="1:13" ht="15" customHeight="1" x14ac:dyDescent="0.35">
      <c r="A549" s="141"/>
      <c r="B549" s="141"/>
      <c r="C549" s="141"/>
      <c r="D549" s="141"/>
      <c r="E549" s="47" t="s">
        <v>195</v>
      </c>
      <c r="F549" s="40">
        <v>1</v>
      </c>
      <c r="G549" s="25">
        <v>5.89</v>
      </c>
      <c r="H549" s="25"/>
      <c r="I549" s="25"/>
      <c r="J549" s="25">
        <f t="shared" si="18"/>
        <v>5.89</v>
      </c>
      <c r="K549" s="39"/>
      <c r="L549" s="39"/>
      <c r="M549" s="39"/>
    </row>
    <row r="550" spans="1:13" ht="15" customHeight="1" x14ac:dyDescent="0.35">
      <c r="A550" s="141"/>
      <c r="B550" s="141"/>
      <c r="C550" s="141"/>
      <c r="D550" s="141"/>
      <c r="E550" s="47" t="s">
        <v>259</v>
      </c>
      <c r="F550" s="40">
        <v>1</v>
      </c>
      <c r="G550" s="25">
        <v>9.3000000000000007</v>
      </c>
      <c r="H550" s="25"/>
      <c r="I550" s="25"/>
      <c r="J550" s="25">
        <f t="shared" si="18"/>
        <v>9.3000000000000007</v>
      </c>
      <c r="K550" s="39"/>
      <c r="L550" s="39"/>
      <c r="M550" s="39"/>
    </row>
    <row r="551" spans="1:13" ht="15" customHeight="1" x14ac:dyDescent="0.35">
      <c r="A551" s="141"/>
      <c r="B551" s="141"/>
      <c r="C551" s="141"/>
      <c r="D551" s="141"/>
      <c r="E551" s="47" t="s">
        <v>260</v>
      </c>
      <c r="F551" s="40">
        <v>1</v>
      </c>
      <c r="G551" s="25">
        <v>5.88</v>
      </c>
      <c r="H551" s="25"/>
      <c r="I551" s="25"/>
      <c r="J551" s="25">
        <f t="shared" si="18"/>
        <v>5.88</v>
      </c>
      <c r="K551" s="25">
        <f>SUM(J541:J551)</f>
        <v>277.33000000000004</v>
      </c>
      <c r="L551" s="39"/>
      <c r="M551" s="39"/>
    </row>
    <row r="552" spans="1:13" ht="25" customHeight="1" x14ac:dyDescent="0.35">
      <c r="A552" s="27" t="s">
        <v>261</v>
      </c>
      <c r="B552" s="28" t="s">
        <v>16</v>
      </c>
      <c r="C552" s="28" t="s">
        <v>17</v>
      </c>
      <c r="D552" s="148" t="s">
        <v>869</v>
      </c>
      <c r="E552" s="148"/>
      <c r="F552" s="148"/>
      <c r="G552" s="148"/>
      <c r="H552" s="148"/>
      <c r="I552" s="148"/>
      <c r="J552" s="148"/>
      <c r="K552" s="53">
        <f>SUM(K555:K557)</f>
        <v>24.57</v>
      </c>
      <c r="L552" s="35"/>
      <c r="M552" s="35">
        <f>ROUND(K552*L552,2)</f>
        <v>0</v>
      </c>
    </row>
    <row r="553" spans="1:13" ht="127" customHeight="1" x14ac:dyDescent="0.35">
      <c r="A553" s="141"/>
      <c r="B553" s="141"/>
      <c r="C553" s="141"/>
      <c r="D553" s="137" t="s">
        <v>870</v>
      </c>
      <c r="E553" s="138"/>
      <c r="F553" s="138"/>
      <c r="G553" s="138"/>
      <c r="H553" s="138"/>
      <c r="I553" s="138"/>
      <c r="J553" s="139"/>
      <c r="K553" s="30"/>
      <c r="L553" s="30"/>
      <c r="M553" s="30"/>
    </row>
    <row r="554" spans="1:13" ht="15" customHeight="1" x14ac:dyDescent="0.35">
      <c r="A554" s="140"/>
      <c r="B554" s="140"/>
      <c r="C554" s="140"/>
      <c r="D554" s="140"/>
      <c r="E554" s="47"/>
      <c r="F554" s="36" t="s">
        <v>20</v>
      </c>
      <c r="G554" s="36" t="s">
        <v>21</v>
      </c>
      <c r="H554" s="36" t="s">
        <v>22</v>
      </c>
      <c r="I554" s="36" t="s">
        <v>23</v>
      </c>
      <c r="J554" s="36" t="s">
        <v>24</v>
      </c>
      <c r="K554" s="36" t="s">
        <v>25</v>
      </c>
      <c r="L554" s="39"/>
      <c r="M554" s="39"/>
    </row>
    <row r="555" spans="1:13" ht="15" customHeight="1" x14ac:dyDescent="0.35">
      <c r="A555" s="140"/>
      <c r="B555" s="140"/>
      <c r="C555" s="140"/>
      <c r="D555" s="140"/>
      <c r="E555" s="47" t="s">
        <v>188</v>
      </c>
      <c r="F555" s="40">
        <v>1</v>
      </c>
      <c r="G555" s="25">
        <v>15.23</v>
      </c>
      <c r="H555" s="25"/>
      <c r="I555" s="25"/>
      <c r="J555" s="25">
        <f>ROUND(F555*G555,3)</f>
        <v>15.23</v>
      </c>
      <c r="K555" s="39"/>
      <c r="L555" s="39"/>
      <c r="M555" s="39"/>
    </row>
    <row r="556" spans="1:13" ht="15" customHeight="1" x14ac:dyDescent="0.35">
      <c r="A556" s="140"/>
      <c r="B556" s="140"/>
      <c r="C556" s="140"/>
      <c r="D556" s="140"/>
      <c r="E556" s="47" t="s">
        <v>189</v>
      </c>
      <c r="F556" s="40">
        <v>1</v>
      </c>
      <c r="G556" s="25">
        <v>3.92</v>
      </c>
      <c r="H556" s="25"/>
      <c r="I556" s="25"/>
      <c r="J556" s="25">
        <f>ROUND(F556*G556,3)</f>
        <v>3.92</v>
      </c>
      <c r="K556" s="39"/>
      <c r="L556" s="39"/>
      <c r="M556" s="39"/>
    </row>
    <row r="557" spans="1:13" ht="15" customHeight="1" x14ac:dyDescent="0.35">
      <c r="A557" s="140"/>
      <c r="B557" s="140"/>
      <c r="C557" s="140"/>
      <c r="D557" s="140"/>
      <c r="E557" s="47" t="s">
        <v>193</v>
      </c>
      <c r="F557" s="40">
        <v>1</v>
      </c>
      <c r="G557" s="25">
        <v>5.42</v>
      </c>
      <c r="H557" s="25"/>
      <c r="I557" s="25"/>
      <c r="J557" s="25">
        <f>ROUND(F557*G557,3)</f>
        <v>5.42</v>
      </c>
      <c r="K557" s="25">
        <f>SUM(J555:J557)</f>
        <v>24.57</v>
      </c>
      <c r="L557" s="39"/>
      <c r="M557" s="39"/>
    </row>
    <row r="558" spans="1:13" ht="27" customHeight="1" x14ac:dyDescent="0.35">
      <c r="A558" s="75" t="s">
        <v>262</v>
      </c>
      <c r="B558" s="47" t="s">
        <v>16</v>
      </c>
      <c r="C558" s="47" t="s">
        <v>17</v>
      </c>
      <c r="D558" s="145" t="s">
        <v>871</v>
      </c>
      <c r="E558" s="145"/>
      <c r="F558" s="145"/>
      <c r="G558" s="145"/>
      <c r="H558" s="145"/>
      <c r="I558" s="145"/>
      <c r="J558" s="145"/>
      <c r="K558" s="25">
        <f>SUM(K561:K562)</f>
        <v>151.10999999999999</v>
      </c>
      <c r="L558" s="76"/>
      <c r="M558" s="76">
        <f>ROUND(K558*L558,2)</f>
        <v>0</v>
      </c>
    </row>
    <row r="559" spans="1:13" ht="126" customHeight="1" x14ac:dyDescent="0.35">
      <c r="A559" s="141"/>
      <c r="B559" s="141"/>
      <c r="C559" s="141"/>
      <c r="D559" s="137" t="s">
        <v>872</v>
      </c>
      <c r="E559" s="138"/>
      <c r="F559" s="138"/>
      <c r="G559" s="138"/>
      <c r="H559" s="138"/>
      <c r="I559" s="138"/>
      <c r="J559" s="139"/>
      <c r="K559" s="30"/>
      <c r="L559" s="30"/>
      <c r="M559" s="30"/>
    </row>
    <row r="560" spans="1:13" ht="15" customHeight="1" x14ac:dyDescent="0.35">
      <c r="A560" s="146"/>
      <c r="B560" s="146"/>
      <c r="C560" s="146"/>
      <c r="D560" s="164"/>
      <c r="E560" s="47"/>
      <c r="F560" s="36" t="s">
        <v>20</v>
      </c>
      <c r="G560" s="36" t="s">
        <v>21</v>
      </c>
      <c r="H560" s="36" t="s">
        <v>22</v>
      </c>
      <c r="I560" s="36" t="s">
        <v>23</v>
      </c>
      <c r="J560" s="36" t="s">
        <v>24</v>
      </c>
      <c r="K560" s="36" t="s">
        <v>25</v>
      </c>
      <c r="L560" s="39"/>
      <c r="M560" s="39"/>
    </row>
    <row r="561" spans="1:13" ht="21.15" customHeight="1" x14ac:dyDescent="0.35">
      <c r="A561" s="165"/>
      <c r="B561" s="165"/>
      <c r="C561" s="165"/>
      <c r="D561" s="166"/>
      <c r="E561" s="47" t="s">
        <v>256</v>
      </c>
      <c r="F561" s="40">
        <v>1</v>
      </c>
      <c r="G561" s="25">
        <v>25.45</v>
      </c>
      <c r="H561" s="25"/>
      <c r="I561" s="25"/>
      <c r="J561" s="25">
        <f>ROUND(F561*G561,3)</f>
        <v>25.45</v>
      </c>
      <c r="K561" s="39"/>
      <c r="L561" s="39"/>
      <c r="M561" s="39"/>
    </row>
    <row r="562" spans="1:13" ht="21.15" customHeight="1" x14ac:dyDescent="0.35">
      <c r="A562" s="165"/>
      <c r="B562" s="165"/>
      <c r="C562" s="165"/>
      <c r="D562" s="166"/>
      <c r="E562" s="56" t="s">
        <v>257</v>
      </c>
      <c r="F562" s="62">
        <v>1</v>
      </c>
      <c r="G562" s="44">
        <v>125.66</v>
      </c>
      <c r="H562" s="44"/>
      <c r="I562" s="44"/>
      <c r="J562" s="44">
        <f>ROUND(F562*G562,3)</f>
        <v>125.66</v>
      </c>
      <c r="K562" s="44">
        <f>SUM(J561:J562)</f>
        <v>151.10999999999999</v>
      </c>
      <c r="L562" s="59"/>
      <c r="M562" s="59"/>
    </row>
    <row r="563" spans="1:13" ht="30" customHeight="1" x14ac:dyDescent="0.35">
      <c r="A563" s="27" t="s">
        <v>263</v>
      </c>
      <c r="B563" s="28" t="s">
        <v>16</v>
      </c>
      <c r="C563" s="28" t="s">
        <v>17</v>
      </c>
      <c r="D563" s="148" t="s">
        <v>873</v>
      </c>
      <c r="E563" s="148"/>
      <c r="F563" s="148"/>
      <c r="G563" s="148"/>
      <c r="H563" s="148"/>
      <c r="I563" s="148"/>
      <c r="J563" s="148"/>
      <c r="K563" s="24">
        <f>SUM(K566:K569)</f>
        <v>85.87</v>
      </c>
      <c r="L563" s="38"/>
      <c r="M563" s="38">
        <f>ROUND(K563*L563,2)</f>
        <v>0</v>
      </c>
    </row>
    <row r="564" spans="1:13" ht="123.5" customHeight="1" x14ac:dyDescent="0.35">
      <c r="A564" s="141"/>
      <c r="B564" s="141"/>
      <c r="C564" s="141"/>
      <c r="D564" s="137" t="s">
        <v>874</v>
      </c>
      <c r="E564" s="138"/>
      <c r="F564" s="138"/>
      <c r="G564" s="138"/>
      <c r="H564" s="138"/>
      <c r="I564" s="138"/>
      <c r="J564" s="139"/>
      <c r="K564" s="30"/>
      <c r="L564" s="30"/>
      <c r="M564" s="30"/>
    </row>
    <row r="565" spans="1:13" ht="15" customHeight="1" x14ac:dyDescent="0.35">
      <c r="A565" s="165"/>
      <c r="B565" s="165"/>
      <c r="C565" s="165"/>
      <c r="D565" s="166"/>
      <c r="E565" s="47"/>
      <c r="F565" s="36" t="s">
        <v>20</v>
      </c>
      <c r="G565" s="36" t="s">
        <v>21</v>
      </c>
      <c r="H565" s="36" t="s">
        <v>22</v>
      </c>
      <c r="I565" s="36" t="s">
        <v>23</v>
      </c>
      <c r="J565" s="36" t="s">
        <v>24</v>
      </c>
      <c r="K565" s="36" t="s">
        <v>25</v>
      </c>
      <c r="L565" s="39"/>
      <c r="M565" s="39"/>
    </row>
    <row r="566" spans="1:13" ht="15" customHeight="1" x14ac:dyDescent="0.35">
      <c r="A566" s="165"/>
      <c r="B566" s="165"/>
      <c r="C566" s="165"/>
      <c r="D566" s="166"/>
      <c r="E566" s="47" t="s">
        <v>190</v>
      </c>
      <c r="F566" s="40">
        <v>1</v>
      </c>
      <c r="G566" s="25">
        <v>15.83</v>
      </c>
      <c r="H566" s="25"/>
      <c r="I566" s="25"/>
      <c r="J566" s="25">
        <f>ROUND(F566*G566,3)</f>
        <v>15.83</v>
      </c>
      <c r="K566" s="39"/>
      <c r="L566" s="39"/>
      <c r="M566" s="39"/>
    </row>
    <row r="567" spans="1:13" ht="15" customHeight="1" x14ac:dyDescent="0.35">
      <c r="A567" s="165"/>
      <c r="B567" s="165"/>
      <c r="C567" s="165"/>
      <c r="D567" s="166"/>
      <c r="E567" s="47" t="s">
        <v>258</v>
      </c>
      <c r="F567" s="40">
        <v>1</v>
      </c>
      <c r="G567" s="25">
        <v>6.61</v>
      </c>
      <c r="H567" s="25"/>
      <c r="I567" s="25"/>
      <c r="J567" s="25">
        <f>ROUND(F567*G567,3)</f>
        <v>6.61</v>
      </c>
      <c r="K567" s="39"/>
      <c r="L567" s="39"/>
      <c r="M567" s="39"/>
    </row>
    <row r="568" spans="1:13" ht="15" customHeight="1" x14ac:dyDescent="0.35">
      <c r="A568" s="165"/>
      <c r="B568" s="165"/>
      <c r="C568" s="165"/>
      <c r="D568" s="166"/>
      <c r="E568" s="47" t="s">
        <v>194</v>
      </c>
      <c r="F568" s="40">
        <v>1</v>
      </c>
      <c r="G568" s="25">
        <v>57.54</v>
      </c>
      <c r="H568" s="25"/>
      <c r="I568" s="25"/>
      <c r="J568" s="25">
        <f>ROUND(F568*G568,3)</f>
        <v>57.54</v>
      </c>
      <c r="K568" s="39"/>
      <c r="L568" s="39"/>
      <c r="M568" s="39"/>
    </row>
    <row r="569" spans="1:13" ht="15" customHeight="1" x14ac:dyDescent="0.35">
      <c r="A569" s="165"/>
      <c r="B569" s="165"/>
      <c r="C569" s="165"/>
      <c r="D569" s="166"/>
      <c r="E569" s="56" t="s">
        <v>195</v>
      </c>
      <c r="F569" s="62">
        <v>1</v>
      </c>
      <c r="G569" s="44">
        <v>5.89</v>
      </c>
      <c r="H569" s="44"/>
      <c r="I569" s="44"/>
      <c r="J569" s="44">
        <f>ROUND(F569*G569,3)</f>
        <v>5.89</v>
      </c>
      <c r="K569" s="44">
        <f>SUM(J566:J569)</f>
        <v>85.87</v>
      </c>
      <c r="L569" s="59"/>
      <c r="M569" s="59"/>
    </row>
    <row r="570" spans="1:13" ht="34" customHeight="1" x14ac:dyDescent="0.35">
      <c r="A570" s="27" t="s">
        <v>264</v>
      </c>
      <c r="B570" s="28" t="s">
        <v>16</v>
      </c>
      <c r="C570" s="28" t="s">
        <v>17</v>
      </c>
      <c r="D570" s="148" t="s">
        <v>265</v>
      </c>
      <c r="E570" s="148"/>
      <c r="F570" s="148"/>
      <c r="G570" s="148"/>
      <c r="H570" s="148"/>
      <c r="I570" s="148"/>
      <c r="J570" s="148"/>
      <c r="K570" s="24">
        <f>SUM(K573:K574)</f>
        <v>15.18</v>
      </c>
      <c r="L570" s="38"/>
      <c r="M570" s="38">
        <f>ROUND(K570*L570,2)</f>
        <v>0</v>
      </c>
    </row>
    <row r="571" spans="1:13" ht="44" customHeight="1" x14ac:dyDescent="0.35">
      <c r="A571" s="146"/>
      <c r="B571" s="146"/>
      <c r="C571" s="164"/>
      <c r="D571" s="137" t="s">
        <v>266</v>
      </c>
      <c r="E571" s="138"/>
      <c r="F571" s="138"/>
      <c r="G571" s="138"/>
      <c r="H571" s="138"/>
      <c r="I571" s="138"/>
      <c r="J571" s="139"/>
      <c r="K571" s="30"/>
      <c r="L571" s="30"/>
      <c r="M571" s="30"/>
    </row>
    <row r="572" spans="1:13" ht="15" customHeight="1" x14ac:dyDescent="0.35">
      <c r="A572" s="141"/>
      <c r="B572" s="141"/>
      <c r="C572" s="141"/>
      <c r="D572" s="141"/>
      <c r="E572" s="47"/>
      <c r="F572" s="36" t="s">
        <v>20</v>
      </c>
      <c r="G572" s="36" t="s">
        <v>21</v>
      </c>
      <c r="H572" s="36" t="s">
        <v>22</v>
      </c>
      <c r="I572" s="36" t="s">
        <v>23</v>
      </c>
      <c r="J572" s="36" t="s">
        <v>24</v>
      </c>
      <c r="K572" s="36" t="s">
        <v>25</v>
      </c>
      <c r="L572" s="39"/>
      <c r="M572" s="39"/>
    </row>
    <row r="573" spans="1:13" ht="15" customHeight="1" x14ac:dyDescent="0.35">
      <c r="A573" s="141"/>
      <c r="B573" s="141"/>
      <c r="C573" s="141"/>
      <c r="D573" s="141"/>
      <c r="E573" s="47" t="s">
        <v>259</v>
      </c>
      <c r="F573" s="40">
        <v>1</v>
      </c>
      <c r="G573" s="25">
        <v>9.3000000000000007</v>
      </c>
      <c r="H573" s="25"/>
      <c r="I573" s="25"/>
      <c r="J573" s="25">
        <f>ROUND(F573*G573,3)</f>
        <v>9.3000000000000007</v>
      </c>
      <c r="K573" s="39"/>
      <c r="L573" s="39"/>
      <c r="M573" s="39"/>
    </row>
    <row r="574" spans="1:13" ht="15" customHeight="1" x14ac:dyDescent="0.35">
      <c r="A574" s="141"/>
      <c r="B574" s="141"/>
      <c r="C574" s="141"/>
      <c r="D574" s="141"/>
      <c r="E574" s="47" t="s">
        <v>260</v>
      </c>
      <c r="F574" s="40">
        <v>1</v>
      </c>
      <c r="G574" s="25">
        <v>5.88</v>
      </c>
      <c r="H574" s="25"/>
      <c r="I574" s="25"/>
      <c r="J574" s="25">
        <f>ROUND(F574*G574,3)</f>
        <v>5.88</v>
      </c>
      <c r="K574" s="25">
        <f>SUM(J573:J574)</f>
        <v>15.18</v>
      </c>
      <c r="L574" s="39"/>
      <c r="M574" s="39"/>
    </row>
    <row r="575" spans="1:13" ht="21.15" customHeight="1" x14ac:dyDescent="0.35">
      <c r="A575" s="75" t="s">
        <v>267</v>
      </c>
      <c r="B575" s="47" t="s">
        <v>16</v>
      </c>
      <c r="C575" s="47" t="s">
        <v>50</v>
      </c>
      <c r="D575" s="145" t="s">
        <v>268</v>
      </c>
      <c r="E575" s="145"/>
      <c r="F575" s="145"/>
      <c r="G575" s="145"/>
      <c r="H575" s="145"/>
      <c r="I575" s="145"/>
      <c r="J575" s="145"/>
      <c r="K575" s="54">
        <f>SUM(K578:K578)</f>
        <v>2</v>
      </c>
      <c r="L575" s="77"/>
      <c r="M575" s="77">
        <f>ROUND(K575*L575,2)</f>
        <v>0</v>
      </c>
    </row>
    <row r="576" spans="1:13" ht="34.5" customHeight="1" x14ac:dyDescent="0.35">
      <c r="A576" s="140"/>
      <c r="B576" s="140"/>
      <c r="C576" s="140"/>
      <c r="D576" s="142" t="s">
        <v>269</v>
      </c>
      <c r="E576" s="143"/>
      <c r="F576" s="143"/>
      <c r="G576" s="143"/>
      <c r="H576" s="143"/>
      <c r="I576" s="143"/>
      <c r="J576" s="144"/>
      <c r="K576" s="78"/>
      <c r="L576" s="78"/>
      <c r="M576" s="78"/>
    </row>
    <row r="577" spans="1:13" ht="15" customHeight="1" x14ac:dyDescent="0.35">
      <c r="A577" s="140"/>
      <c r="B577" s="140"/>
      <c r="C577" s="140"/>
      <c r="D577" s="140"/>
      <c r="E577" s="47"/>
      <c r="F577" s="36" t="s">
        <v>20</v>
      </c>
      <c r="G577" s="36" t="s">
        <v>21</v>
      </c>
      <c r="H577" s="36" t="s">
        <v>22</v>
      </c>
      <c r="I577" s="36" t="s">
        <v>23</v>
      </c>
      <c r="J577" s="36" t="s">
        <v>24</v>
      </c>
      <c r="K577" s="36" t="s">
        <v>25</v>
      </c>
      <c r="L577" s="39"/>
      <c r="M577" s="39"/>
    </row>
    <row r="578" spans="1:13" ht="21.15" customHeight="1" x14ac:dyDescent="0.35">
      <c r="A578" s="140"/>
      <c r="B578" s="140"/>
      <c r="C578" s="140"/>
      <c r="D578" s="140"/>
      <c r="E578" s="47" t="s">
        <v>270</v>
      </c>
      <c r="F578" s="40">
        <v>2</v>
      </c>
      <c r="G578" s="25">
        <v>1</v>
      </c>
      <c r="H578" s="25"/>
      <c r="I578" s="25"/>
      <c r="J578" s="25">
        <f>ROUND(F578*G578,3)</f>
        <v>2</v>
      </c>
      <c r="K578" s="25">
        <f>SUM(J578:J578)</f>
        <v>2</v>
      </c>
      <c r="L578" s="39"/>
      <c r="M578" s="39"/>
    </row>
    <row r="579" spans="1:13" ht="21" customHeight="1" x14ac:dyDescent="0.35">
      <c r="A579" s="141"/>
      <c r="B579" s="141"/>
      <c r="C579" s="141"/>
      <c r="D579" s="8" t="s">
        <v>251</v>
      </c>
      <c r="E579" s="9"/>
      <c r="F579" s="9"/>
      <c r="G579" s="9"/>
      <c r="H579" s="9"/>
      <c r="I579" s="9"/>
      <c r="J579" s="9"/>
      <c r="K579" s="9"/>
      <c r="L579" s="10">
        <f>M538+M552+M558+M563+M570+M575</f>
        <v>0</v>
      </c>
      <c r="M579" s="10">
        <f>ROUND(L579,2)</f>
        <v>0</v>
      </c>
    </row>
    <row r="580" spans="1:13" ht="18" customHeight="1" x14ac:dyDescent="0.35">
      <c r="A580" s="8" t="s">
        <v>271</v>
      </c>
      <c r="B580" s="8" t="s">
        <v>12</v>
      </c>
      <c r="C580" s="9"/>
      <c r="D580" s="152" t="s">
        <v>272</v>
      </c>
      <c r="E580" s="152"/>
      <c r="F580" s="152"/>
      <c r="G580" s="152"/>
      <c r="H580" s="152"/>
      <c r="I580" s="152"/>
      <c r="J580" s="152"/>
      <c r="K580" s="9"/>
      <c r="L580" s="10">
        <f>L632</f>
        <v>0</v>
      </c>
      <c r="M580" s="10">
        <f>ROUND(L580,2)</f>
        <v>0</v>
      </c>
    </row>
    <row r="581" spans="1:13" ht="30.5" customHeight="1" x14ac:dyDescent="0.35">
      <c r="A581" s="75" t="s">
        <v>273</v>
      </c>
      <c r="B581" s="47" t="s">
        <v>16</v>
      </c>
      <c r="C581" s="47" t="s">
        <v>6</v>
      </c>
      <c r="D581" s="145" t="s">
        <v>274</v>
      </c>
      <c r="E581" s="145"/>
      <c r="F581" s="145"/>
      <c r="G581" s="145"/>
      <c r="H581" s="145"/>
      <c r="I581" s="145"/>
      <c r="J581" s="145"/>
      <c r="K581" s="54">
        <f>SUM(K584:K585)</f>
        <v>2</v>
      </c>
      <c r="L581" s="77"/>
      <c r="M581" s="77">
        <f>ROUND(K581*L581,2)</f>
        <v>0</v>
      </c>
    </row>
    <row r="582" spans="1:13" ht="80" customHeight="1" x14ac:dyDescent="0.35">
      <c r="A582" s="140"/>
      <c r="B582" s="140"/>
      <c r="C582" s="140"/>
      <c r="D582" s="142" t="s">
        <v>275</v>
      </c>
      <c r="E582" s="143"/>
      <c r="F582" s="143"/>
      <c r="G582" s="143"/>
      <c r="H582" s="143"/>
      <c r="I582" s="143"/>
      <c r="J582" s="144"/>
      <c r="K582" s="78"/>
      <c r="L582" s="78"/>
      <c r="M582" s="78"/>
    </row>
    <row r="583" spans="1:13" ht="15" customHeight="1" x14ac:dyDescent="0.35">
      <c r="A583" s="140"/>
      <c r="B583" s="140"/>
      <c r="C583" s="140"/>
      <c r="D583" s="140"/>
      <c r="E583" s="47"/>
      <c r="F583" s="36" t="s">
        <v>20</v>
      </c>
      <c r="G583" s="36" t="s">
        <v>21</v>
      </c>
      <c r="H583" s="36" t="s">
        <v>22</v>
      </c>
      <c r="I583" s="36" t="s">
        <v>23</v>
      </c>
      <c r="J583" s="36" t="s">
        <v>24</v>
      </c>
      <c r="K583" s="36" t="s">
        <v>25</v>
      </c>
      <c r="L583" s="39"/>
      <c r="M583" s="39"/>
    </row>
    <row r="584" spans="1:13" ht="15" customHeight="1" x14ac:dyDescent="0.35">
      <c r="A584" s="140"/>
      <c r="B584" s="140"/>
      <c r="C584" s="140"/>
      <c r="D584" s="140"/>
      <c r="E584" s="47" t="s">
        <v>276</v>
      </c>
      <c r="F584" s="40">
        <v>1</v>
      </c>
      <c r="G584" s="25"/>
      <c r="H584" s="25"/>
      <c r="I584" s="25"/>
      <c r="J584" s="25">
        <f>ROUND(F584,3)</f>
        <v>1</v>
      </c>
      <c r="K584" s="39"/>
      <c r="L584" s="39"/>
      <c r="M584" s="39"/>
    </row>
    <row r="585" spans="1:13" ht="15" customHeight="1" x14ac:dyDescent="0.35">
      <c r="A585" s="140"/>
      <c r="B585" s="140"/>
      <c r="C585" s="140"/>
      <c r="D585" s="140"/>
      <c r="E585" s="47" t="s">
        <v>195</v>
      </c>
      <c r="F585" s="40">
        <v>1</v>
      </c>
      <c r="G585" s="25"/>
      <c r="H585" s="25"/>
      <c r="I585" s="25"/>
      <c r="J585" s="25">
        <f>ROUND(F585,3)</f>
        <v>1</v>
      </c>
      <c r="K585" s="25">
        <f>SUM(J584:J585)</f>
        <v>2</v>
      </c>
      <c r="L585" s="39"/>
      <c r="M585" s="39"/>
    </row>
    <row r="586" spans="1:13" ht="21.15" customHeight="1" x14ac:dyDescent="0.35">
      <c r="A586" s="75" t="s">
        <v>277</v>
      </c>
      <c r="B586" s="47" t="s">
        <v>16</v>
      </c>
      <c r="C586" s="47" t="s">
        <v>6</v>
      </c>
      <c r="D586" s="145" t="s">
        <v>278</v>
      </c>
      <c r="E586" s="145"/>
      <c r="F586" s="145"/>
      <c r="G586" s="145"/>
      <c r="H586" s="145"/>
      <c r="I586" s="145"/>
      <c r="J586" s="145"/>
      <c r="K586" s="54">
        <f>SUM(K589:K590)</f>
        <v>2</v>
      </c>
      <c r="L586" s="77"/>
      <c r="M586" s="77">
        <f>ROUND(K586*L586,2)</f>
        <v>0</v>
      </c>
    </row>
    <row r="587" spans="1:13" ht="47" customHeight="1" x14ac:dyDescent="0.35">
      <c r="A587" s="140"/>
      <c r="B587" s="140"/>
      <c r="C587" s="140"/>
      <c r="D587" s="142" t="s">
        <v>279</v>
      </c>
      <c r="E587" s="143"/>
      <c r="F587" s="143"/>
      <c r="G587" s="143"/>
      <c r="H587" s="143"/>
      <c r="I587" s="143"/>
      <c r="J587" s="144"/>
      <c r="K587" s="78"/>
      <c r="L587" s="78"/>
      <c r="M587" s="78"/>
    </row>
    <row r="588" spans="1:13" ht="15" customHeight="1" x14ac:dyDescent="0.35">
      <c r="A588" s="140"/>
      <c r="B588" s="140"/>
      <c r="C588" s="140"/>
      <c r="D588" s="140"/>
      <c r="E588" s="47"/>
      <c r="F588" s="36" t="s">
        <v>20</v>
      </c>
      <c r="G588" s="36" t="s">
        <v>21</v>
      </c>
      <c r="H588" s="36" t="s">
        <v>22</v>
      </c>
      <c r="I588" s="36" t="s">
        <v>23</v>
      </c>
      <c r="J588" s="36" t="s">
        <v>24</v>
      </c>
      <c r="K588" s="36" t="s">
        <v>25</v>
      </c>
      <c r="L588" s="39"/>
      <c r="M588" s="39"/>
    </row>
    <row r="589" spans="1:13" ht="15" customHeight="1" x14ac:dyDescent="0.35">
      <c r="A589" s="140"/>
      <c r="B589" s="140"/>
      <c r="C589" s="140"/>
      <c r="D589" s="140"/>
      <c r="E589" s="47" t="s">
        <v>280</v>
      </c>
      <c r="F589" s="40">
        <v>1</v>
      </c>
      <c r="G589" s="25"/>
      <c r="H589" s="25"/>
      <c r="I589" s="25"/>
      <c r="J589" s="25">
        <f>ROUND(F589,3)</f>
        <v>1</v>
      </c>
      <c r="K589" s="39"/>
      <c r="L589" s="39"/>
      <c r="M589" s="39"/>
    </row>
    <row r="590" spans="1:13" ht="15" customHeight="1" x14ac:dyDescent="0.35">
      <c r="A590" s="140"/>
      <c r="B590" s="140"/>
      <c r="C590" s="140"/>
      <c r="D590" s="140"/>
      <c r="E590" s="47" t="s">
        <v>281</v>
      </c>
      <c r="F590" s="40">
        <v>1</v>
      </c>
      <c r="G590" s="25"/>
      <c r="H590" s="25"/>
      <c r="I590" s="25"/>
      <c r="J590" s="25">
        <f>ROUND(F590,3)</f>
        <v>1</v>
      </c>
      <c r="K590" s="25">
        <f>SUM(J589:J590)</f>
        <v>2</v>
      </c>
      <c r="L590" s="39"/>
      <c r="M590" s="39"/>
    </row>
    <row r="591" spans="1:13" ht="39.5" customHeight="1" x14ac:dyDescent="0.35">
      <c r="A591" s="75" t="s">
        <v>282</v>
      </c>
      <c r="B591" s="47" t="s">
        <v>16</v>
      </c>
      <c r="C591" s="47" t="s">
        <v>6</v>
      </c>
      <c r="D591" s="145" t="s">
        <v>283</v>
      </c>
      <c r="E591" s="145"/>
      <c r="F591" s="145"/>
      <c r="G591" s="145"/>
      <c r="H591" s="145"/>
      <c r="I591" s="145"/>
      <c r="J591" s="145"/>
      <c r="K591" s="54">
        <f>SUM(K594:K594)</f>
        <v>1</v>
      </c>
      <c r="L591" s="77"/>
      <c r="M591" s="77">
        <f>ROUND(K591*L591,2)</f>
        <v>0</v>
      </c>
    </row>
    <row r="592" spans="1:13" ht="65.5" customHeight="1" x14ac:dyDescent="0.35">
      <c r="A592" s="140"/>
      <c r="B592" s="140"/>
      <c r="C592" s="140"/>
      <c r="D592" s="142" t="s">
        <v>284</v>
      </c>
      <c r="E592" s="143"/>
      <c r="F592" s="143"/>
      <c r="G592" s="143"/>
      <c r="H592" s="143"/>
      <c r="I592" s="143"/>
      <c r="J592" s="144"/>
      <c r="K592" s="78"/>
      <c r="L592" s="78"/>
      <c r="M592" s="78"/>
    </row>
    <row r="593" spans="1:13" ht="15" customHeight="1" x14ac:dyDescent="0.35">
      <c r="A593" s="140"/>
      <c r="B593" s="140"/>
      <c r="C593" s="140"/>
      <c r="D593" s="140"/>
      <c r="E593" s="47"/>
      <c r="F593" s="36" t="s">
        <v>20</v>
      </c>
      <c r="G593" s="36" t="s">
        <v>21</v>
      </c>
      <c r="H593" s="36" t="s">
        <v>22</v>
      </c>
      <c r="I593" s="36" t="s">
        <v>23</v>
      </c>
      <c r="J593" s="36" t="s">
        <v>24</v>
      </c>
      <c r="K593" s="36" t="s">
        <v>25</v>
      </c>
      <c r="L593" s="39"/>
      <c r="M593" s="39"/>
    </row>
    <row r="594" spans="1:13" ht="15" customHeight="1" x14ac:dyDescent="0.35">
      <c r="A594" s="140"/>
      <c r="B594" s="140"/>
      <c r="C594" s="140"/>
      <c r="D594" s="140"/>
      <c r="E594" s="47" t="s">
        <v>285</v>
      </c>
      <c r="F594" s="40">
        <v>1</v>
      </c>
      <c r="G594" s="25"/>
      <c r="H594" s="25"/>
      <c r="I594" s="25"/>
      <c r="J594" s="25">
        <f>ROUND(F594,3)</f>
        <v>1</v>
      </c>
      <c r="K594" s="25">
        <f>SUM(J594:J594)</f>
        <v>1</v>
      </c>
      <c r="L594" s="39"/>
      <c r="M594" s="39"/>
    </row>
    <row r="595" spans="1:13" ht="38" customHeight="1" x14ac:dyDescent="0.35">
      <c r="A595" s="27" t="s">
        <v>286</v>
      </c>
      <c r="B595" s="28" t="s">
        <v>16</v>
      </c>
      <c r="C595" s="28" t="s">
        <v>6</v>
      </c>
      <c r="D595" s="145" t="s">
        <v>287</v>
      </c>
      <c r="E595" s="145"/>
      <c r="F595" s="145"/>
      <c r="G595" s="145"/>
      <c r="H595" s="145"/>
      <c r="I595" s="145"/>
      <c r="J595" s="145"/>
      <c r="K595" s="53">
        <f>SUM(K598:K598)</f>
        <v>1</v>
      </c>
      <c r="L595" s="35"/>
      <c r="M595" s="35">
        <f>ROUND(K595*L595,2)</f>
        <v>0</v>
      </c>
    </row>
    <row r="596" spans="1:13" ht="67.5" customHeight="1" x14ac:dyDescent="0.35">
      <c r="A596" s="140"/>
      <c r="B596" s="140"/>
      <c r="C596" s="140"/>
      <c r="D596" s="142" t="s">
        <v>288</v>
      </c>
      <c r="E596" s="143"/>
      <c r="F596" s="143"/>
      <c r="G596" s="143"/>
      <c r="H596" s="143"/>
      <c r="I596" s="143"/>
      <c r="J596" s="144"/>
      <c r="K596" s="78"/>
      <c r="L596" s="78"/>
      <c r="M596" s="78"/>
    </row>
    <row r="597" spans="1:13" ht="15" customHeight="1" x14ac:dyDescent="0.35">
      <c r="A597" s="140"/>
      <c r="B597" s="140"/>
      <c r="C597" s="140"/>
      <c r="D597" s="140"/>
      <c r="E597" s="47"/>
      <c r="F597" s="36" t="s">
        <v>20</v>
      </c>
      <c r="G597" s="36" t="s">
        <v>21</v>
      </c>
      <c r="H597" s="36" t="s">
        <v>22</v>
      </c>
      <c r="I597" s="36" t="s">
        <v>23</v>
      </c>
      <c r="J597" s="36" t="s">
        <v>24</v>
      </c>
      <c r="K597" s="36" t="s">
        <v>25</v>
      </c>
      <c r="L597" s="39"/>
      <c r="M597" s="39"/>
    </row>
    <row r="598" spans="1:13" ht="15" customHeight="1" x14ac:dyDescent="0.35">
      <c r="A598" s="140"/>
      <c r="B598" s="140"/>
      <c r="C598" s="140"/>
      <c r="D598" s="140"/>
      <c r="E598" s="47" t="s">
        <v>289</v>
      </c>
      <c r="F598" s="40">
        <v>1</v>
      </c>
      <c r="G598" s="25"/>
      <c r="H598" s="25"/>
      <c r="I598" s="25"/>
      <c r="J598" s="25">
        <f>ROUND(F598,3)</f>
        <v>1</v>
      </c>
      <c r="K598" s="25">
        <f>SUM(J598:J598)</f>
        <v>1</v>
      </c>
      <c r="L598" s="39"/>
      <c r="M598" s="39"/>
    </row>
    <row r="599" spans="1:13" ht="30" customHeight="1" x14ac:dyDescent="0.35">
      <c r="A599" s="27" t="s">
        <v>290</v>
      </c>
      <c r="B599" s="28" t="s">
        <v>16</v>
      </c>
      <c r="C599" s="28" t="s">
        <v>6</v>
      </c>
      <c r="D599" s="148" t="s">
        <v>291</v>
      </c>
      <c r="E599" s="148"/>
      <c r="F599" s="148"/>
      <c r="G599" s="148"/>
      <c r="H599" s="148"/>
      <c r="I599" s="148"/>
      <c r="J599" s="148"/>
      <c r="K599" s="53">
        <f>SUM(K602:K603)</f>
        <v>10</v>
      </c>
      <c r="L599" s="35"/>
      <c r="M599" s="35">
        <f>ROUND(K599*L599,2)</f>
        <v>0</v>
      </c>
    </row>
    <row r="600" spans="1:13" ht="48" customHeight="1" x14ac:dyDescent="0.35">
      <c r="A600" s="141"/>
      <c r="B600" s="141"/>
      <c r="C600" s="141"/>
      <c r="D600" s="137" t="s">
        <v>292</v>
      </c>
      <c r="E600" s="138"/>
      <c r="F600" s="138"/>
      <c r="G600" s="138"/>
      <c r="H600" s="138"/>
      <c r="I600" s="138"/>
      <c r="J600" s="139"/>
      <c r="K600" s="30"/>
      <c r="L600" s="30"/>
      <c r="M600" s="30"/>
    </row>
    <row r="601" spans="1:13" ht="15" customHeight="1" x14ac:dyDescent="0.35">
      <c r="A601" s="141"/>
      <c r="B601" s="141"/>
      <c r="C601" s="141"/>
      <c r="D601" s="141"/>
      <c r="E601" s="47"/>
      <c r="F601" s="36" t="s">
        <v>20</v>
      </c>
      <c r="G601" s="36" t="s">
        <v>21</v>
      </c>
      <c r="H601" s="36" t="s">
        <v>22</v>
      </c>
      <c r="I601" s="36" t="s">
        <v>23</v>
      </c>
      <c r="J601" s="36" t="s">
        <v>24</v>
      </c>
      <c r="K601" s="36" t="s">
        <v>25</v>
      </c>
      <c r="L601" s="39"/>
      <c r="M601" s="39"/>
    </row>
    <row r="602" spans="1:13" ht="15" customHeight="1" x14ac:dyDescent="0.35">
      <c r="A602" s="141"/>
      <c r="B602" s="141"/>
      <c r="C602" s="141"/>
      <c r="D602" s="141"/>
      <c r="E602" s="47" t="s">
        <v>293</v>
      </c>
      <c r="F602" s="40">
        <v>4</v>
      </c>
      <c r="G602" s="25"/>
      <c r="H602" s="25"/>
      <c r="I602" s="25"/>
      <c r="J602" s="25">
        <f>ROUND(F602,3)</f>
        <v>4</v>
      </c>
      <c r="K602" s="39"/>
      <c r="L602" s="39"/>
      <c r="M602" s="39"/>
    </row>
    <row r="603" spans="1:13" ht="15" customHeight="1" x14ac:dyDescent="0.35">
      <c r="A603" s="141"/>
      <c r="B603" s="141"/>
      <c r="C603" s="141"/>
      <c r="D603" s="141"/>
      <c r="E603" s="47" t="s">
        <v>294</v>
      </c>
      <c r="F603" s="40">
        <v>6</v>
      </c>
      <c r="G603" s="25"/>
      <c r="H603" s="25"/>
      <c r="I603" s="25"/>
      <c r="J603" s="25">
        <f>ROUND(F603,3)</f>
        <v>6</v>
      </c>
      <c r="K603" s="25">
        <f>SUM(J602:J603)</f>
        <v>10</v>
      </c>
      <c r="L603" s="39"/>
      <c r="M603" s="39"/>
    </row>
    <row r="604" spans="1:13" ht="37" customHeight="1" x14ac:dyDescent="0.35">
      <c r="A604" s="75" t="s">
        <v>295</v>
      </c>
      <c r="B604" s="47" t="s">
        <v>16</v>
      </c>
      <c r="C604" s="47" t="s">
        <v>6</v>
      </c>
      <c r="D604" s="145" t="s">
        <v>296</v>
      </c>
      <c r="E604" s="145"/>
      <c r="F604" s="145"/>
      <c r="G604" s="145"/>
      <c r="H604" s="145"/>
      <c r="I604" s="145"/>
      <c r="J604" s="145"/>
      <c r="K604" s="54">
        <f>SUM(K607:K607)</f>
        <v>4</v>
      </c>
      <c r="L604" s="77"/>
      <c r="M604" s="77">
        <f>ROUND(K604*L604,2)</f>
        <v>0</v>
      </c>
    </row>
    <row r="605" spans="1:13" ht="66" customHeight="1" x14ac:dyDescent="0.35">
      <c r="A605" s="140"/>
      <c r="B605" s="140"/>
      <c r="C605" s="140"/>
      <c r="D605" s="142" t="s">
        <v>297</v>
      </c>
      <c r="E605" s="143"/>
      <c r="F605" s="143"/>
      <c r="G605" s="143"/>
      <c r="H605" s="143"/>
      <c r="I605" s="143"/>
      <c r="J605" s="144"/>
      <c r="K605" s="78"/>
      <c r="L605" s="78"/>
      <c r="M605" s="78"/>
    </row>
    <row r="606" spans="1:13" ht="15" customHeight="1" x14ac:dyDescent="0.35">
      <c r="A606" s="140"/>
      <c r="B606" s="140"/>
      <c r="C606" s="140"/>
      <c r="D606" s="140"/>
      <c r="E606" s="47"/>
      <c r="F606" s="36" t="s">
        <v>20</v>
      </c>
      <c r="G606" s="36" t="s">
        <v>21</v>
      </c>
      <c r="H606" s="36" t="s">
        <v>22</v>
      </c>
      <c r="I606" s="36" t="s">
        <v>23</v>
      </c>
      <c r="J606" s="36" t="s">
        <v>24</v>
      </c>
      <c r="K606" s="36" t="s">
        <v>25</v>
      </c>
      <c r="L606" s="39"/>
      <c r="M606" s="39"/>
    </row>
    <row r="607" spans="1:13" ht="15" customHeight="1" x14ac:dyDescent="0.35">
      <c r="A607" s="140"/>
      <c r="B607" s="140"/>
      <c r="C607" s="140"/>
      <c r="D607" s="140"/>
      <c r="E607" s="47" t="s">
        <v>298</v>
      </c>
      <c r="F607" s="40">
        <v>4</v>
      </c>
      <c r="G607" s="25"/>
      <c r="H607" s="25"/>
      <c r="I607" s="25"/>
      <c r="J607" s="25">
        <f>ROUND(F607,3)</f>
        <v>4</v>
      </c>
      <c r="K607" s="25">
        <f>SUM(J607:J607)</f>
        <v>4</v>
      </c>
      <c r="L607" s="39"/>
      <c r="M607" s="39"/>
    </row>
    <row r="608" spans="1:13" ht="40" customHeight="1" x14ac:dyDescent="0.35">
      <c r="A608" s="27" t="s">
        <v>299</v>
      </c>
      <c r="B608" s="28" t="s">
        <v>16</v>
      </c>
      <c r="C608" s="28" t="s">
        <v>6</v>
      </c>
      <c r="D608" s="148" t="s">
        <v>300</v>
      </c>
      <c r="E608" s="148"/>
      <c r="F608" s="148"/>
      <c r="G608" s="148"/>
      <c r="H608" s="148"/>
      <c r="I608" s="148"/>
      <c r="J608" s="148"/>
      <c r="K608" s="24">
        <f>SUM(K611:K611)</f>
        <v>13</v>
      </c>
      <c r="L608" s="38"/>
      <c r="M608" s="38">
        <f>ROUND(K608*L608,2)</f>
        <v>0</v>
      </c>
    </row>
    <row r="609" spans="1:13" ht="67" customHeight="1" x14ac:dyDescent="0.35">
      <c r="A609" s="140"/>
      <c r="B609" s="140"/>
      <c r="C609" s="140"/>
      <c r="D609" s="142" t="s">
        <v>301</v>
      </c>
      <c r="E609" s="143"/>
      <c r="F609" s="143"/>
      <c r="G609" s="143"/>
      <c r="H609" s="143"/>
      <c r="I609" s="143"/>
      <c r="J609" s="144"/>
      <c r="K609" s="78"/>
      <c r="L609" s="78"/>
      <c r="M609" s="78"/>
    </row>
    <row r="610" spans="1:13" ht="15" customHeight="1" x14ac:dyDescent="0.35">
      <c r="A610" s="140"/>
      <c r="B610" s="140"/>
      <c r="C610" s="140"/>
      <c r="D610" s="140"/>
      <c r="E610" s="47"/>
      <c r="F610" s="36" t="s">
        <v>20</v>
      </c>
      <c r="G610" s="36" t="s">
        <v>21</v>
      </c>
      <c r="H610" s="36" t="s">
        <v>22</v>
      </c>
      <c r="I610" s="36" t="s">
        <v>23</v>
      </c>
      <c r="J610" s="36" t="s">
        <v>24</v>
      </c>
      <c r="K610" s="36" t="s">
        <v>25</v>
      </c>
      <c r="L610" s="39"/>
      <c r="M610" s="39"/>
    </row>
    <row r="611" spans="1:13" ht="15" customHeight="1" x14ac:dyDescent="0.35">
      <c r="A611" s="140"/>
      <c r="B611" s="140"/>
      <c r="C611" s="140"/>
      <c r="D611" s="140"/>
      <c r="E611" s="47" t="s">
        <v>302</v>
      </c>
      <c r="F611" s="40">
        <v>13</v>
      </c>
      <c r="G611" s="25"/>
      <c r="H611" s="25"/>
      <c r="I611" s="25"/>
      <c r="J611" s="25">
        <f>ROUND(F611,3)</f>
        <v>13</v>
      </c>
      <c r="K611" s="25">
        <f>SUM(J611:J611)</f>
        <v>13</v>
      </c>
      <c r="L611" s="39"/>
      <c r="M611" s="39"/>
    </row>
    <row r="612" spans="1:13" ht="27" customHeight="1" x14ac:dyDescent="0.35">
      <c r="A612" s="27" t="s">
        <v>303</v>
      </c>
      <c r="B612" s="28" t="s">
        <v>16</v>
      </c>
      <c r="C612" s="28" t="s">
        <v>17</v>
      </c>
      <c r="D612" s="148" t="s">
        <v>304</v>
      </c>
      <c r="E612" s="148"/>
      <c r="F612" s="148"/>
      <c r="G612" s="148"/>
      <c r="H612" s="148"/>
      <c r="I612" s="148"/>
      <c r="J612" s="148"/>
      <c r="K612" s="53">
        <f>SUM(K615:K617)</f>
        <v>11.89</v>
      </c>
      <c r="L612" s="35"/>
      <c r="M612" s="35">
        <f>ROUND(K612*L612,2)</f>
        <v>0</v>
      </c>
    </row>
    <row r="613" spans="1:13" ht="35" customHeight="1" x14ac:dyDescent="0.35">
      <c r="A613" s="141"/>
      <c r="B613" s="141"/>
      <c r="C613" s="141"/>
      <c r="D613" s="137" t="s">
        <v>305</v>
      </c>
      <c r="E613" s="138"/>
      <c r="F613" s="138"/>
      <c r="G613" s="138"/>
      <c r="H613" s="138"/>
      <c r="I613" s="138"/>
      <c r="J613" s="139"/>
      <c r="K613" s="30"/>
      <c r="L613" s="30"/>
      <c r="M613" s="30"/>
    </row>
    <row r="614" spans="1:13" ht="15" customHeight="1" x14ac:dyDescent="0.35">
      <c r="A614" s="141"/>
      <c r="B614" s="141"/>
      <c r="C614" s="141"/>
      <c r="D614" s="141"/>
      <c r="E614" s="19"/>
      <c r="F614" s="36" t="s">
        <v>20</v>
      </c>
      <c r="G614" s="36" t="s">
        <v>21</v>
      </c>
      <c r="H614" s="36" t="s">
        <v>22</v>
      </c>
      <c r="I614" s="36" t="s">
        <v>23</v>
      </c>
      <c r="J614" s="36" t="s">
        <v>24</v>
      </c>
      <c r="K614" s="36" t="s">
        <v>25</v>
      </c>
      <c r="L614" s="22"/>
      <c r="M614" s="22"/>
    </row>
    <row r="615" spans="1:13" ht="15" customHeight="1" x14ac:dyDescent="0.35">
      <c r="A615" s="141"/>
      <c r="B615" s="141"/>
      <c r="C615" s="141"/>
      <c r="D615" s="141"/>
      <c r="E615" s="28" t="s">
        <v>306</v>
      </c>
      <c r="F615" s="40">
        <v>1</v>
      </c>
      <c r="G615" s="25">
        <v>7.8</v>
      </c>
      <c r="H615" s="25"/>
      <c r="I615" s="25">
        <v>1</v>
      </c>
      <c r="J615" s="25">
        <f>ROUND(F615*G615*I615,3)</f>
        <v>7.8</v>
      </c>
      <c r="K615" s="39"/>
      <c r="L615" s="22"/>
      <c r="M615" s="22"/>
    </row>
    <row r="616" spans="1:13" ht="15" customHeight="1" x14ac:dyDescent="0.35">
      <c r="A616" s="141"/>
      <c r="B616" s="141"/>
      <c r="C616" s="141"/>
      <c r="D616" s="141"/>
      <c r="E616" s="28" t="s">
        <v>307</v>
      </c>
      <c r="F616" s="40">
        <v>1</v>
      </c>
      <c r="G616" s="25">
        <v>2.59</v>
      </c>
      <c r="H616" s="25"/>
      <c r="I616" s="25">
        <v>1</v>
      </c>
      <c r="J616" s="25">
        <f>ROUND(F616*G616*I616,3)</f>
        <v>2.59</v>
      </c>
      <c r="K616" s="39"/>
      <c r="L616" s="22"/>
      <c r="M616" s="22"/>
    </row>
    <row r="617" spans="1:13" ht="21.15" customHeight="1" x14ac:dyDescent="0.35">
      <c r="A617" s="141"/>
      <c r="B617" s="141"/>
      <c r="C617" s="141"/>
      <c r="D617" s="141"/>
      <c r="E617" s="28" t="s">
        <v>308</v>
      </c>
      <c r="F617" s="40">
        <v>2</v>
      </c>
      <c r="G617" s="25">
        <v>0.625</v>
      </c>
      <c r="H617" s="25"/>
      <c r="I617" s="25">
        <v>1.2</v>
      </c>
      <c r="J617" s="25">
        <f>ROUND(F617*G617*I617,3)</f>
        <v>1.5</v>
      </c>
      <c r="K617" s="25">
        <f>SUM(J615:J617)</f>
        <v>11.89</v>
      </c>
      <c r="L617" s="22"/>
      <c r="M617" s="22"/>
    </row>
    <row r="618" spans="1:13" ht="39.5" customHeight="1" x14ac:dyDescent="0.35">
      <c r="A618" s="27" t="s">
        <v>309</v>
      </c>
      <c r="B618" s="28" t="s">
        <v>16</v>
      </c>
      <c r="C618" s="28" t="s">
        <v>50</v>
      </c>
      <c r="D618" s="148" t="s">
        <v>310</v>
      </c>
      <c r="E618" s="148"/>
      <c r="F618" s="148"/>
      <c r="G618" s="148"/>
      <c r="H618" s="148"/>
      <c r="I618" s="148"/>
      <c r="J618" s="148"/>
      <c r="K618" s="53">
        <f>SUM(K621:K621)</f>
        <v>8.1</v>
      </c>
      <c r="L618" s="35"/>
      <c r="M618" s="35">
        <f>ROUND(K618*L618,2)</f>
        <v>0</v>
      </c>
    </row>
    <row r="619" spans="1:13" ht="63" customHeight="1" x14ac:dyDescent="0.35">
      <c r="A619" s="141"/>
      <c r="B619" s="141"/>
      <c r="C619" s="141"/>
      <c r="D619" s="137" t="s">
        <v>311</v>
      </c>
      <c r="E619" s="138"/>
      <c r="F619" s="138"/>
      <c r="G619" s="138"/>
      <c r="H619" s="138"/>
      <c r="I619" s="138"/>
      <c r="J619" s="139"/>
      <c r="K619" s="30"/>
      <c r="L619" s="30"/>
      <c r="M619" s="30"/>
    </row>
    <row r="620" spans="1:13" ht="15" customHeight="1" x14ac:dyDescent="0.35">
      <c r="A620" s="140"/>
      <c r="B620" s="140"/>
      <c r="C620" s="140"/>
      <c r="D620" s="140"/>
      <c r="E620" s="47"/>
      <c r="F620" s="36" t="s">
        <v>20</v>
      </c>
      <c r="G620" s="36" t="s">
        <v>21</v>
      </c>
      <c r="H620" s="36" t="s">
        <v>22</v>
      </c>
      <c r="I620" s="36" t="s">
        <v>23</v>
      </c>
      <c r="J620" s="36" t="s">
        <v>24</v>
      </c>
      <c r="K620" s="36" t="s">
        <v>25</v>
      </c>
      <c r="L620" s="22"/>
      <c r="M620" s="22"/>
    </row>
    <row r="621" spans="1:13" ht="15" customHeight="1" x14ac:dyDescent="0.35">
      <c r="A621" s="140"/>
      <c r="B621" s="140"/>
      <c r="C621" s="140"/>
      <c r="D621" s="140"/>
      <c r="E621" s="47" t="s">
        <v>306</v>
      </c>
      <c r="F621" s="40">
        <v>3</v>
      </c>
      <c r="G621" s="25"/>
      <c r="H621" s="25"/>
      <c r="I621" s="25">
        <v>2.7</v>
      </c>
      <c r="J621" s="25">
        <f>ROUND(F621*I621,3)</f>
        <v>8.1</v>
      </c>
      <c r="K621" s="25">
        <f>SUM(J621:J621)</f>
        <v>8.1</v>
      </c>
      <c r="L621" s="22"/>
      <c r="M621" s="22"/>
    </row>
    <row r="622" spans="1:13" ht="40.5" customHeight="1" x14ac:dyDescent="0.35">
      <c r="A622" s="75" t="s">
        <v>312</v>
      </c>
      <c r="B622" s="47" t="s">
        <v>16</v>
      </c>
      <c r="C622" s="47" t="s">
        <v>50</v>
      </c>
      <c r="D622" s="145" t="s">
        <v>313</v>
      </c>
      <c r="E622" s="145"/>
      <c r="F622" s="145"/>
      <c r="G622" s="145"/>
      <c r="H622" s="145"/>
      <c r="I622" s="145"/>
      <c r="J622" s="145"/>
      <c r="K622" s="25">
        <f>SUM(K625:K626)</f>
        <v>40.199999999999996</v>
      </c>
      <c r="L622" s="38"/>
      <c r="M622" s="38">
        <f>ROUND(K622*L622,2)</f>
        <v>0</v>
      </c>
    </row>
    <row r="623" spans="1:13" ht="59.5" customHeight="1" x14ac:dyDescent="0.35">
      <c r="A623" s="141"/>
      <c r="B623" s="141"/>
      <c r="C623" s="141"/>
      <c r="D623" s="137" t="s">
        <v>314</v>
      </c>
      <c r="E623" s="138"/>
      <c r="F623" s="138"/>
      <c r="G623" s="138"/>
      <c r="H623" s="138"/>
      <c r="I623" s="138"/>
      <c r="J623" s="139"/>
      <c r="K623" s="30"/>
      <c r="L623" s="30"/>
      <c r="M623" s="30"/>
    </row>
    <row r="624" spans="1:13" ht="15" customHeight="1" x14ac:dyDescent="0.35">
      <c r="A624" s="141"/>
      <c r="B624" s="141"/>
      <c r="C624" s="141"/>
      <c r="D624" s="141"/>
      <c r="E624" s="19"/>
      <c r="F624" s="36" t="s">
        <v>20</v>
      </c>
      <c r="G624" s="36" t="s">
        <v>21</v>
      </c>
      <c r="H624" s="36" t="s">
        <v>22</v>
      </c>
      <c r="I624" s="36" t="s">
        <v>23</v>
      </c>
      <c r="J624" s="36" t="s">
        <v>24</v>
      </c>
      <c r="K624" s="36" t="s">
        <v>25</v>
      </c>
      <c r="L624" s="39"/>
      <c r="M624" s="39"/>
    </row>
    <row r="625" spans="1:13" ht="15" customHeight="1" x14ac:dyDescent="0.35">
      <c r="A625" s="141"/>
      <c r="B625" s="141"/>
      <c r="C625" s="141"/>
      <c r="D625" s="141"/>
      <c r="E625" s="28" t="s">
        <v>190</v>
      </c>
      <c r="F625" s="40">
        <v>3</v>
      </c>
      <c r="G625" s="25"/>
      <c r="H625" s="25"/>
      <c r="I625" s="25">
        <v>2.6</v>
      </c>
      <c r="J625" s="25">
        <f>ROUND(F625*I625,3)</f>
        <v>7.8</v>
      </c>
      <c r="K625" s="39"/>
      <c r="L625" s="39"/>
      <c r="M625" s="39"/>
    </row>
    <row r="626" spans="1:13" ht="15" customHeight="1" x14ac:dyDescent="0.35">
      <c r="A626" s="141"/>
      <c r="B626" s="141"/>
      <c r="C626" s="141"/>
      <c r="D626" s="141"/>
      <c r="E626" s="28" t="s">
        <v>194</v>
      </c>
      <c r="F626" s="40">
        <v>12</v>
      </c>
      <c r="G626" s="25"/>
      <c r="H626" s="25"/>
      <c r="I626" s="25">
        <v>2.7</v>
      </c>
      <c r="J626" s="25">
        <f>ROUND(F626*I626,3)</f>
        <v>32.4</v>
      </c>
      <c r="K626" s="25">
        <f>SUM(J625:J626)</f>
        <v>40.199999999999996</v>
      </c>
      <c r="L626" s="39"/>
      <c r="M626" s="39"/>
    </row>
    <row r="627" spans="1:13" ht="24" customHeight="1" x14ac:dyDescent="0.35">
      <c r="A627" s="75" t="s">
        <v>315</v>
      </c>
      <c r="B627" s="47" t="s">
        <v>16</v>
      </c>
      <c r="C627" s="47" t="s">
        <v>50</v>
      </c>
      <c r="D627" s="145" t="s">
        <v>316</v>
      </c>
      <c r="E627" s="145"/>
      <c r="F627" s="145"/>
      <c r="G627" s="145"/>
      <c r="H627" s="145"/>
      <c r="I627" s="145"/>
      <c r="J627" s="145"/>
      <c r="K627" s="54">
        <f>SUM(K630:K631)</f>
        <v>7.53</v>
      </c>
      <c r="L627" s="77"/>
      <c r="M627" s="77">
        <f>ROUND(K627*L627,2)</f>
        <v>0</v>
      </c>
    </row>
    <row r="628" spans="1:13" ht="68.5" customHeight="1" x14ac:dyDescent="0.35">
      <c r="A628" s="140"/>
      <c r="B628" s="140"/>
      <c r="C628" s="140"/>
      <c r="D628" s="142" t="s">
        <v>317</v>
      </c>
      <c r="E628" s="143"/>
      <c r="F628" s="143"/>
      <c r="G628" s="143"/>
      <c r="H628" s="143"/>
      <c r="I628" s="143"/>
      <c r="J628" s="144"/>
      <c r="K628" s="78"/>
      <c r="L628" s="78"/>
      <c r="M628" s="78"/>
    </row>
    <row r="629" spans="1:13" ht="15" customHeight="1" x14ac:dyDescent="0.35">
      <c r="A629" s="140"/>
      <c r="B629" s="140"/>
      <c r="C629" s="140"/>
      <c r="D629" s="140"/>
      <c r="E629" s="47"/>
      <c r="F629" s="36" t="s">
        <v>20</v>
      </c>
      <c r="G629" s="36" t="s">
        <v>21</v>
      </c>
      <c r="H629" s="36" t="s">
        <v>22</v>
      </c>
      <c r="I629" s="36" t="s">
        <v>23</v>
      </c>
      <c r="J629" s="36" t="s">
        <v>24</v>
      </c>
      <c r="K629" s="36" t="s">
        <v>25</v>
      </c>
      <c r="L629" s="39"/>
      <c r="M629" s="39"/>
    </row>
    <row r="630" spans="1:13" ht="15" customHeight="1" x14ac:dyDescent="0.35">
      <c r="A630" s="140"/>
      <c r="B630" s="140"/>
      <c r="C630" s="140"/>
      <c r="D630" s="140"/>
      <c r="E630" s="47" t="s">
        <v>318</v>
      </c>
      <c r="F630" s="36">
        <v>1</v>
      </c>
      <c r="G630" s="54">
        <v>2.34</v>
      </c>
      <c r="H630" s="54"/>
      <c r="I630" s="54"/>
      <c r="J630" s="54">
        <f>ROUND(F630*G630,3)</f>
        <v>2.34</v>
      </c>
      <c r="K630" s="39"/>
      <c r="L630" s="39"/>
      <c r="M630" s="39"/>
    </row>
    <row r="631" spans="1:13" ht="15" customHeight="1" x14ac:dyDescent="0.35">
      <c r="A631" s="140"/>
      <c r="B631" s="140"/>
      <c r="C631" s="140"/>
      <c r="D631" s="140"/>
      <c r="E631" s="47"/>
      <c r="F631" s="36">
        <v>1</v>
      </c>
      <c r="G631" s="54">
        <v>5.19</v>
      </c>
      <c r="H631" s="54"/>
      <c r="I631" s="54"/>
      <c r="J631" s="54">
        <f>ROUND(F631*G631,3)</f>
        <v>5.19</v>
      </c>
      <c r="K631" s="54">
        <f>SUM(J630:J631)</f>
        <v>7.53</v>
      </c>
      <c r="L631" s="39"/>
      <c r="M631" s="39"/>
    </row>
    <row r="632" spans="1:13" ht="15.5" customHeight="1" x14ac:dyDescent="0.35">
      <c r="A632" s="146"/>
      <c r="B632" s="146"/>
      <c r="C632" s="146"/>
      <c r="D632" s="8" t="s">
        <v>271</v>
      </c>
      <c r="E632" s="70"/>
      <c r="F632" s="71"/>
      <c r="G632" s="71"/>
      <c r="H632" s="71"/>
      <c r="I632" s="71"/>
      <c r="J632" s="74"/>
      <c r="K632" s="9"/>
      <c r="L632" s="10">
        <f>M581+M586+M591+M595+M599+M604+M608+M612+M618+M622+M627</f>
        <v>0</v>
      </c>
      <c r="M632" s="10">
        <f>ROUND(L632,2)</f>
        <v>0</v>
      </c>
    </row>
    <row r="633" spans="1:13" ht="15.5" customHeight="1" x14ac:dyDescent="0.35">
      <c r="A633" s="8" t="s">
        <v>319</v>
      </c>
      <c r="B633" s="8" t="s">
        <v>12</v>
      </c>
      <c r="C633" s="79"/>
      <c r="D633" s="152" t="s">
        <v>320</v>
      </c>
      <c r="E633" s="152"/>
      <c r="F633" s="152"/>
      <c r="G633" s="152"/>
      <c r="H633" s="152"/>
      <c r="I633" s="152"/>
      <c r="J633" s="152"/>
      <c r="K633" s="9"/>
      <c r="L633" s="10">
        <f>L706</f>
        <v>0</v>
      </c>
      <c r="M633" s="10">
        <f>ROUND(L633,2)</f>
        <v>0</v>
      </c>
    </row>
    <row r="634" spans="1:13" ht="28.5" customHeight="1" x14ac:dyDescent="0.35">
      <c r="A634" s="27" t="s">
        <v>321</v>
      </c>
      <c r="B634" s="28" t="s">
        <v>16</v>
      </c>
      <c r="C634" s="28" t="s">
        <v>17</v>
      </c>
      <c r="D634" s="148" t="s">
        <v>322</v>
      </c>
      <c r="E634" s="148"/>
      <c r="F634" s="148"/>
      <c r="G634" s="148"/>
      <c r="H634" s="148"/>
      <c r="I634" s="148"/>
      <c r="J634" s="148"/>
      <c r="K634" s="53">
        <f>SUM(K637:K645)</f>
        <v>61.625999999999998</v>
      </c>
      <c r="L634" s="35"/>
      <c r="M634" s="35">
        <f>ROUND(K634*L634,2)</f>
        <v>0</v>
      </c>
    </row>
    <row r="635" spans="1:13" ht="49" customHeight="1" x14ac:dyDescent="0.35">
      <c r="A635" s="141"/>
      <c r="B635" s="141"/>
      <c r="C635" s="141"/>
      <c r="D635" s="137" t="s">
        <v>323</v>
      </c>
      <c r="E635" s="138"/>
      <c r="F635" s="138"/>
      <c r="G635" s="138"/>
      <c r="H635" s="138"/>
      <c r="I635" s="138"/>
      <c r="J635" s="139"/>
      <c r="K635" s="30"/>
      <c r="L635" s="30"/>
      <c r="M635" s="30"/>
    </row>
    <row r="636" spans="1:13" ht="15" customHeight="1" x14ac:dyDescent="0.35">
      <c r="A636" s="141"/>
      <c r="B636" s="141"/>
      <c r="C636" s="141"/>
      <c r="D636" s="141"/>
      <c r="E636" s="47"/>
      <c r="F636" s="36" t="s">
        <v>20</v>
      </c>
      <c r="G636" s="36" t="s">
        <v>21</v>
      </c>
      <c r="H636" s="36" t="s">
        <v>22</v>
      </c>
      <c r="I636" s="36" t="s">
        <v>23</v>
      </c>
      <c r="J636" s="36" t="s">
        <v>24</v>
      </c>
      <c r="K636" s="36" t="s">
        <v>25</v>
      </c>
      <c r="L636" s="39"/>
      <c r="M636" s="39"/>
    </row>
    <row r="637" spans="1:13" ht="15" customHeight="1" x14ac:dyDescent="0.35">
      <c r="A637" s="141"/>
      <c r="B637" s="141"/>
      <c r="C637" s="141"/>
      <c r="D637" s="141"/>
      <c r="E637" s="47" t="s">
        <v>190</v>
      </c>
      <c r="F637" s="36">
        <v>1</v>
      </c>
      <c r="G637" s="54">
        <v>2.8</v>
      </c>
      <c r="H637" s="54"/>
      <c r="I637" s="54">
        <v>2.2999999999999998</v>
      </c>
      <c r="J637" s="54">
        <f t="shared" ref="J637:J644" si="19">ROUND(F637*G637*I637,3)</f>
        <v>6.44</v>
      </c>
      <c r="K637" s="39"/>
      <c r="L637" s="39"/>
      <c r="M637" s="39"/>
    </row>
    <row r="638" spans="1:13" ht="15" customHeight="1" x14ac:dyDescent="0.35">
      <c r="A638" s="141"/>
      <c r="B638" s="141"/>
      <c r="C638" s="141"/>
      <c r="D638" s="141"/>
      <c r="E638" s="47"/>
      <c r="F638" s="36">
        <v>1</v>
      </c>
      <c r="G638" s="54">
        <v>5.56</v>
      </c>
      <c r="H638" s="54"/>
      <c r="I638" s="54">
        <v>2.2999999999999998</v>
      </c>
      <c r="J638" s="54">
        <f t="shared" si="19"/>
        <v>12.788</v>
      </c>
      <c r="K638" s="39"/>
      <c r="L638" s="39"/>
      <c r="M638" s="39"/>
    </row>
    <row r="639" spans="1:13" ht="15" customHeight="1" x14ac:dyDescent="0.35">
      <c r="A639" s="141"/>
      <c r="B639" s="141"/>
      <c r="C639" s="141"/>
      <c r="D639" s="141"/>
      <c r="E639" s="47" t="s">
        <v>194</v>
      </c>
      <c r="F639" s="36">
        <v>1</v>
      </c>
      <c r="G639" s="54">
        <v>7.76</v>
      </c>
      <c r="H639" s="54"/>
      <c r="I639" s="54">
        <v>2.2999999999999998</v>
      </c>
      <c r="J639" s="54">
        <f t="shared" si="19"/>
        <v>17.847999999999999</v>
      </c>
      <c r="K639" s="39"/>
      <c r="L639" s="39"/>
      <c r="M639" s="39"/>
    </row>
    <row r="640" spans="1:13" ht="15" customHeight="1" x14ac:dyDescent="0.35">
      <c r="A640" s="141"/>
      <c r="B640" s="141"/>
      <c r="C640" s="141"/>
      <c r="D640" s="141"/>
      <c r="E640" s="47"/>
      <c r="F640" s="36">
        <v>1</v>
      </c>
      <c r="G640" s="54">
        <v>10.1</v>
      </c>
      <c r="H640" s="54"/>
      <c r="I640" s="54">
        <v>2.2999999999999998</v>
      </c>
      <c r="J640" s="54">
        <f t="shared" si="19"/>
        <v>23.23</v>
      </c>
      <c r="K640" s="39"/>
      <c r="L640" s="39"/>
      <c r="M640" s="39"/>
    </row>
    <row r="641" spans="1:13" ht="15" customHeight="1" x14ac:dyDescent="0.35">
      <c r="A641" s="141"/>
      <c r="B641" s="141"/>
      <c r="C641" s="141"/>
      <c r="D641" s="141"/>
      <c r="E641" s="47" t="s">
        <v>324</v>
      </c>
      <c r="F641" s="36">
        <v>1</v>
      </c>
      <c r="G641" s="54">
        <v>1.25</v>
      </c>
      <c r="H641" s="54"/>
      <c r="I641" s="54">
        <v>0.2</v>
      </c>
      <c r="J641" s="54">
        <f t="shared" si="19"/>
        <v>0.25</v>
      </c>
      <c r="K641" s="39"/>
      <c r="L641" s="39"/>
      <c r="M641" s="39"/>
    </row>
    <row r="642" spans="1:13" ht="15" customHeight="1" x14ac:dyDescent="0.35">
      <c r="A642" s="141"/>
      <c r="B642" s="141"/>
      <c r="C642" s="141"/>
      <c r="D642" s="141"/>
      <c r="E642" s="47"/>
      <c r="F642" s="36">
        <v>1</v>
      </c>
      <c r="G642" s="54">
        <v>1.85</v>
      </c>
      <c r="H642" s="54"/>
      <c r="I642" s="54">
        <v>0.2</v>
      </c>
      <c r="J642" s="54">
        <f t="shared" si="19"/>
        <v>0.37</v>
      </c>
      <c r="K642" s="39"/>
      <c r="L642" s="39"/>
      <c r="M642" s="39"/>
    </row>
    <row r="643" spans="1:13" ht="15" customHeight="1" x14ac:dyDescent="0.35">
      <c r="A643" s="141"/>
      <c r="B643" s="141"/>
      <c r="C643" s="141"/>
      <c r="D643" s="141"/>
      <c r="E643" s="47"/>
      <c r="F643" s="36">
        <v>1</v>
      </c>
      <c r="G643" s="54">
        <v>1.4</v>
      </c>
      <c r="H643" s="54"/>
      <c r="I643" s="54">
        <v>0.2</v>
      </c>
      <c r="J643" s="54">
        <f t="shared" si="19"/>
        <v>0.28000000000000003</v>
      </c>
      <c r="K643" s="39"/>
      <c r="L643" s="39"/>
      <c r="M643" s="39"/>
    </row>
    <row r="644" spans="1:13" ht="15" customHeight="1" x14ac:dyDescent="0.35">
      <c r="A644" s="141"/>
      <c r="B644" s="141"/>
      <c r="C644" s="141"/>
      <c r="D644" s="141"/>
      <c r="E644" s="47" t="s">
        <v>325</v>
      </c>
      <c r="F644" s="36">
        <v>1</v>
      </c>
      <c r="G644" s="54">
        <v>1.4</v>
      </c>
      <c r="H644" s="54"/>
      <c r="I644" s="54">
        <v>0.3</v>
      </c>
      <c r="J644" s="54">
        <f t="shared" si="19"/>
        <v>0.42</v>
      </c>
      <c r="K644" s="39"/>
      <c r="L644" s="39"/>
      <c r="M644" s="39"/>
    </row>
    <row r="645" spans="1:13" ht="15" customHeight="1" x14ac:dyDescent="0.35">
      <c r="A645" s="141"/>
      <c r="B645" s="141"/>
      <c r="C645" s="141"/>
      <c r="D645" s="141"/>
      <c r="E645" s="47"/>
      <c r="F645" s="36"/>
      <c r="G645" s="54"/>
      <c r="H645" s="54"/>
      <c r="I645" s="54"/>
      <c r="J645" s="36" t="s">
        <v>90</v>
      </c>
      <c r="K645" s="54">
        <f>SUM(J637:J645)</f>
        <v>61.625999999999998</v>
      </c>
      <c r="L645" s="39"/>
      <c r="M645" s="39"/>
    </row>
    <row r="646" spans="1:13" ht="36" customHeight="1" x14ac:dyDescent="0.35">
      <c r="A646" s="75" t="s">
        <v>326</v>
      </c>
      <c r="B646" s="47" t="s">
        <v>16</v>
      </c>
      <c r="C646" s="47" t="s">
        <v>17</v>
      </c>
      <c r="D646" s="145" t="s">
        <v>327</v>
      </c>
      <c r="E646" s="145"/>
      <c r="F646" s="145"/>
      <c r="G646" s="145"/>
      <c r="H646" s="145"/>
      <c r="I646" s="145"/>
      <c r="J646" s="145"/>
      <c r="K646" s="54">
        <f>SUM(K649:K694)</f>
        <v>169.786</v>
      </c>
      <c r="L646" s="77"/>
      <c r="M646" s="77">
        <f>ROUND(K646*L646,2)</f>
        <v>0</v>
      </c>
    </row>
    <row r="647" spans="1:13" ht="48" customHeight="1" x14ac:dyDescent="0.35">
      <c r="A647" s="140"/>
      <c r="B647" s="140"/>
      <c r="C647" s="140"/>
      <c r="D647" s="142" t="s">
        <v>328</v>
      </c>
      <c r="E647" s="143"/>
      <c r="F647" s="143"/>
      <c r="G647" s="143"/>
      <c r="H647" s="143"/>
      <c r="I647" s="143"/>
      <c r="J647" s="144"/>
      <c r="K647" s="78"/>
      <c r="L647" s="78"/>
      <c r="M647" s="78"/>
    </row>
    <row r="648" spans="1:13" ht="15" customHeight="1" x14ac:dyDescent="0.35">
      <c r="A648" s="140"/>
      <c r="B648" s="140"/>
      <c r="C648" s="140"/>
      <c r="D648" s="140"/>
      <c r="E648" s="47"/>
      <c r="F648" s="36" t="s">
        <v>20</v>
      </c>
      <c r="G648" s="36" t="s">
        <v>21</v>
      </c>
      <c r="H648" s="36" t="s">
        <v>22</v>
      </c>
      <c r="I648" s="36" t="s">
        <v>23</v>
      </c>
      <c r="J648" s="36" t="s">
        <v>24</v>
      </c>
      <c r="K648" s="36" t="s">
        <v>25</v>
      </c>
      <c r="L648" s="39"/>
      <c r="M648" s="39"/>
    </row>
    <row r="649" spans="1:13" ht="30.5" customHeight="1" x14ac:dyDescent="0.35">
      <c r="A649" s="140"/>
      <c r="B649" s="140"/>
      <c r="C649" s="140"/>
      <c r="D649" s="140"/>
      <c r="E649" s="47" t="s">
        <v>329</v>
      </c>
      <c r="F649" s="36"/>
      <c r="G649" s="54"/>
      <c r="H649" s="54"/>
      <c r="I649" s="54"/>
      <c r="J649" s="36" t="s">
        <v>90</v>
      </c>
      <c r="K649" s="39"/>
      <c r="L649" s="39"/>
      <c r="M649" s="39"/>
    </row>
    <row r="650" spans="1:13" ht="15" customHeight="1" x14ac:dyDescent="0.35">
      <c r="A650" s="140"/>
      <c r="B650" s="140"/>
      <c r="C650" s="140"/>
      <c r="D650" s="140"/>
      <c r="E650" s="47" t="s">
        <v>188</v>
      </c>
      <c r="F650" s="36">
        <v>1</v>
      </c>
      <c r="G650" s="54">
        <v>14.67</v>
      </c>
      <c r="H650" s="54"/>
      <c r="I650" s="54"/>
      <c r="J650" s="54">
        <f t="shared" ref="J650:J667" si="20">ROUND(F650*G650,3)</f>
        <v>14.67</v>
      </c>
      <c r="K650" s="39"/>
      <c r="L650" s="39"/>
      <c r="M650" s="39"/>
    </row>
    <row r="651" spans="1:13" ht="15" customHeight="1" x14ac:dyDescent="0.35">
      <c r="A651" s="140"/>
      <c r="B651" s="140"/>
      <c r="C651" s="140"/>
      <c r="D651" s="140"/>
      <c r="E651" s="47"/>
      <c r="F651" s="36">
        <v>-1</v>
      </c>
      <c r="G651" s="54">
        <v>9.4700000000000006</v>
      </c>
      <c r="H651" s="54"/>
      <c r="I651" s="54"/>
      <c r="J651" s="54">
        <f t="shared" si="20"/>
        <v>-9.4700000000000006</v>
      </c>
      <c r="K651" s="39"/>
      <c r="L651" s="39"/>
      <c r="M651" s="39"/>
    </row>
    <row r="652" spans="1:13" ht="15" customHeight="1" x14ac:dyDescent="0.35">
      <c r="A652" s="140"/>
      <c r="B652" s="140"/>
      <c r="C652" s="140"/>
      <c r="D652" s="140"/>
      <c r="E652" s="47" t="s">
        <v>189</v>
      </c>
      <c r="F652" s="36">
        <v>1</v>
      </c>
      <c r="G652" s="54">
        <v>3.8</v>
      </c>
      <c r="H652" s="54"/>
      <c r="I652" s="54"/>
      <c r="J652" s="54">
        <f t="shared" si="20"/>
        <v>3.8</v>
      </c>
      <c r="K652" s="39"/>
      <c r="L652" s="39"/>
      <c r="M652" s="39"/>
    </row>
    <row r="653" spans="1:13" ht="15" customHeight="1" x14ac:dyDescent="0.35">
      <c r="A653" s="140"/>
      <c r="B653" s="140"/>
      <c r="C653" s="140"/>
      <c r="D653" s="140"/>
      <c r="E653" s="47" t="s">
        <v>89</v>
      </c>
      <c r="F653" s="36">
        <v>1</v>
      </c>
      <c r="G653" s="54">
        <v>14.37</v>
      </c>
      <c r="H653" s="54"/>
      <c r="I653" s="54"/>
      <c r="J653" s="54">
        <f t="shared" si="20"/>
        <v>14.37</v>
      </c>
      <c r="K653" s="39"/>
      <c r="L653" s="39"/>
      <c r="M653" s="39"/>
    </row>
    <row r="654" spans="1:13" ht="15" customHeight="1" x14ac:dyDescent="0.35">
      <c r="A654" s="140"/>
      <c r="B654" s="140"/>
      <c r="C654" s="140"/>
      <c r="D654" s="140"/>
      <c r="E654" s="47" t="s">
        <v>177</v>
      </c>
      <c r="F654" s="36">
        <v>-1</v>
      </c>
      <c r="G654" s="54">
        <v>9</v>
      </c>
      <c r="H654" s="54"/>
      <c r="I654" s="54"/>
      <c r="J654" s="54">
        <f t="shared" si="20"/>
        <v>-9</v>
      </c>
      <c r="K654" s="39"/>
      <c r="L654" s="39"/>
      <c r="M654" s="39"/>
    </row>
    <row r="655" spans="1:13" ht="15" customHeight="1" x14ac:dyDescent="0.35">
      <c r="A655" s="140"/>
      <c r="B655" s="140"/>
      <c r="C655" s="140"/>
      <c r="D655" s="140"/>
      <c r="E655" s="47" t="s">
        <v>214</v>
      </c>
      <c r="F655" s="36">
        <v>1</v>
      </c>
      <c r="G655" s="54">
        <v>7.66</v>
      </c>
      <c r="H655" s="54"/>
      <c r="I655" s="54"/>
      <c r="J655" s="54">
        <f t="shared" si="20"/>
        <v>7.66</v>
      </c>
      <c r="K655" s="39"/>
      <c r="L655" s="39"/>
      <c r="M655" s="39"/>
    </row>
    <row r="656" spans="1:13" ht="15" customHeight="1" x14ac:dyDescent="0.35">
      <c r="A656" s="140"/>
      <c r="B656" s="140"/>
      <c r="C656" s="140"/>
      <c r="D656" s="140"/>
      <c r="E656" s="47" t="s">
        <v>215</v>
      </c>
      <c r="F656" s="36">
        <v>1</v>
      </c>
      <c r="G656" s="54">
        <v>3.43</v>
      </c>
      <c r="H656" s="54"/>
      <c r="I656" s="54"/>
      <c r="J656" s="54">
        <f t="shared" si="20"/>
        <v>3.43</v>
      </c>
      <c r="K656" s="39"/>
      <c r="L656" s="39"/>
      <c r="M656" s="39"/>
    </row>
    <row r="657" spans="1:13" ht="15" customHeight="1" x14ac:dyDescent="0.35">
      <c r="A657" s="140"/>
      <c r="B657" s="140"/>
      <c r="C657" s="140"/>
      <c r="D657" s="140"/>
      <c r="E657" s="47"/>
      <c r="F657" s="36">
        <v>1</v>
      </c>
      <c r="G657" s="54">
        <v>11.72</v>
      </c>
      <c r="H657" s="54"/>
      <c r="I657" s="54"/>
      <c r="J657" s="54">
        <f t="shared" si="20"/>
        <v>11.72</v>
      </c>
      <c r="K657" s="39"/>
      <c r="L657" s="39"/>
      <c r="M657" s="39"/>
    </row>
    <row r="658" spans="1:13" ht="15" customHeight="1" x14ac:dyDescent="0.35">
      <c r="A658" s="140"/>
      <c r="B658" s="140"/>
      <c r="C658" s="140"/>
      <c r="D658" s="140"/>
      <c r="E658" s="47" t="s">
        <v>177</v>
      </c>
      <c r="F658" s="36">
        <v>-1</v>
      </c>
      <c r="G658" s="54">
        <v>8.64</v>
      </c>
      <c r="H658" s="54"/>
      <c r="I658" s="54"/>
      <c r="J658" s="54">
        <f t="shared" si="20"/>
        <v>-8.64</v>
      </c>
      <c r="K658" s="39"/>
      <c r="L658" s="39"/>
      <c r="M658" s="39"/>
    </row>
    <row r="659" spans="1:13" ht="15" customHeight="1" x14ac:dyDescent="0.35">
      <c r="A659" s="140"/>
      <c r="B659" s="140"/>
      <c r="C659" s="140"/>
      <c r="D659" s="140"/>
      <c r="E659" s="47"/>
      <c r="F659" s="36">
        <v>1</v>
      </c>
      <c r="G659" s="54">
        <v>1.33</v>
      </c>
      <c r="H659" s="54"/>
      <c r="I659" s="54"/>
      <c r="J659" s="54">
        <f t="shared" si="20"/>
        <v>1.33</v>
      </c>
      <c r="K659" s="39"/>
      <c r="L659" s="39"/>
      <c r="M659" s="39"/>
    </row>
    <row r="660" spans="1:13" ht="15" customHeight="1" x14ac:dyDescent="0.35">
      <c r="A660" s="140"/>
      <c r="B660" s="140"/>
      <c r="C660" s="140"/>
      <c r="D660" s="140"/>
      <c r="E660" s="47"/>
      <c r="F660" s="36">
        <v>2</v>
      </c>
      <c r="G660" s="54">
        <v>1.57</v>
      </c>
      <c r="H660" s="54"/>
      <c r="I660" s="54"/>
      <c r="J660" s="54">
        <f t="shared" si="20"/>
        <v>3.14</v>
      </c>
      <c r="K660" s="39"/>
      <c r="L660" s="39"/>
      <c r="M660" s="39"/>
    </row>
    <row r="661" spans="1:13" ht="15" customHeight="1" x14ac:dyDescent="0.35">
      <c r="A661" s="140"/>
      <c r="B661" s="140"/>
      <c r="C661" s="140"/>
      <c r="D661" s="140"/>
      <c r="E661" s="47"/>
      <c r="F661" s="36">
        <v>1</v>
      </c>
      <c r="G661" s="54">
        <v>1.52</v>
      </c>
      <c r="H661" s="54"/>
      <c r="I661" s="54"/>
      <c r="J661" s="54">
        <f t="shared" si="20"/>
        <v>1.52</v>
      </c>
      <c r="K661" s="39"/>
      <c r="L661" s="39"/>
      <c r="M661" s="39"/>
    </row>
    <row r="662" spans="1:13" ht="15" customHeight="1" x14ac:dyDescent="0.35">
      <c r="A662" s="140"/>
      <c r="B662" s="140"/>
      <c r="C662" s="140"/>
      <c r="D662" s="140"/>
      <c r="E662" s="47"/>
      <c r="F662" s="36">
        <v>1</v>
      </c>
      <c r="G662" s="54">
        <v>1.34</v>
      </c>
      <c r="H662" s="54"/>
      <c r="I662" s="54"/>
      <c r="J662" s="54">
        <f t="shared" si="20"/>
        <v>1.34</v>
      </c>
      <c r="K662" s="39"/>
      <c r="L662" s="39"/>
      <c r="M662" s="39"/>
    </row>
    <row r="663" spans="1:13" ht="15" customHeight="1" x14ac:dyDescent="0.35">
      <c r="A663" s="140"/>
      <c r="B663" s="140"/>
      <c r="C663" s="140"/>
      <c r="D663" s="140"/>
      <c r="E663" s="47" t="s">
        <v>216</v>
      </c>
      <c r="F663" s="36">
        <v>1</v>
      </c>
      <c r="G663" s="54">
        <v>7.32</v>
      </c>
      <c r="H663" s="54"/>
      <c r="I663" s="54"/>
      <c r="J663" s="54">
        <f t="shared" si="20"/>
        <v>7.32</v>
      </c>
      <c r="K663" s="39"/>
      <c r="L663" s="39"/>
      <c r="M663" s="39"/>
    </row>
    <row r="664" spans="1:13" ht="15" customHeight="1" x14ac:dyDescent="0.35">
      <c r="A664" s="140"/>
      <c r="B664" s="140"/>
      <c r="C664" s="140"/>
      <c r="D664" s="140"/>
      <c r="E664" s="47" t="s">
        <v>193</v>
      </c>
      <c r="F664" s="36">
        <v>1</v>
      </c>
      <c r="G664" s="54">
        <v>5.16</v>
      </c>
      <c r="H664" s="54"/>
      <c r="I664" s="54"/>
      <c r="J664" s="54">
        <f t="shared" si="20"/>
        <v>5.16</v>
      </c>
      <c r="K664" s="39"/>
      <c r="L664" s="39"/>
      <c r="M664" s="39"/>
    </row>
    <row r="665" spans="1:13" ht="15" customHeight="1" x14ac:dyDescent="0.35">
      <c r="A665" s="140"/>
      <c r="B665" s="140"/>
      <c r="C665" s="140"/>
      <c r="D665" s="140"/>
      <c r="E665" s="47" t="s">
        <v>93</v>
      </c>
      <c r="F665" s="36">
        <v>1</v>
      </c>
      <c r="G665" s="54">
        <v>110.76</v>
      </c>
      <c r="H665" s="54"/>
      <c r="I665" s="54"/>
      <c r="J665" s="54">
        <f t="shared" si="20"/>
        <v>110.76</v>
      </c>
      <c r="K665" s="39"/>
      <c r="L665" s="39"/>
      <c r="M665" s="39"/>
    </row>
    <row r="666" spans="1:13" ht="15" customHeight="1" x14ac:dyDescent="0.35">
      <c r="A666" s="140"/>
      <c r="B666" s="140"/>
      <c r="C666" s="140"/>
      <c r="D666" s="140"/>
      <c r="E666" s="47" t="s">
        <v>177</v>
      </c>
      <c r="F666" s="36">
        <v>-1</v>
      </c>
      <c r="G666" s="54">
        <v>7.2</v>
      </c>
      <c r="H666" s="54"/>
      <c r="I666" s="54"/>
      <c r="J666" s="54">
        <f t="shared" si="20"/>
        <v>-7.2</v>
      </c>
      <c r="K666" s="39"/>
      <c r="L666" s="39"/>
      <c r="M666" s="39"/>
    </row>
    <row r="667" spans="1:13" ht="15" customHeight="1" x14ac:dyDescent="0.35">
      <c r="A667" s="140"/>
      <c r="B667" s="140"/>
      <c r="C667" s="140"/>
      <c r="D667" s="140"/>
      <c r="E667" s="47"/>
      <c r="F667" s="36">
        <v>-2</v>
      </c>
      <c r="G667" s="54">
        <v>13.68</v>
      </c>
      <c r="H667" s="54"/>
      <c r="I667" s="54"/>
      <c r="J667" s="54">
        <f t="shared" si="20"/>
        <v>-27.36</v>
      </c>
      <c r="K667" s="39"/>
      <c r="L667" s="39"/>
      <c r="M667" s="39"/>
    </row>
    <row r="668" spans="1:13" ht="15" customHeight="1" x14ac:dyDescent="0.35">
      <c r="A668" s="140"/>
      <c r="B668" s="140"/>
      <c r="C668" s="140"/>
      <c r="D668" s="140"/>
      <c r="E668" s="47"/>
      <c r="F668" s="36">
        <v>-94</v>
      </c>
      <c r="G668" s="54">
        <v>0.6</v>
      </c>
      <c r="H668" s="54">
        <v>0.6</v>
      </c>
      <c r="I668" s="54"/>
      <c r="J668" s="54">
        <f>ROUND(F668*G668*H668,3)</f>
        <v>-33.840000000000003</v>
      </c>
      <c r="K668" s="39"/>
      <c r="L668" s="39"/>
      <c r="M668" s="39"/>
    </row>
    <row r="669" spans="1:13" ht="15" customHeight="1" x14ac:dyDescent="0.35">
      <c r="A669" s="140"/>
      <c r="B669" s="140"/>
      <c r="C669" s="140"/>
      <c r="D669" s="140"/>
      <c r="E669" s="47" t="s">
        <v>215</v>
      </c>
      <c r="F669" s="36">
        <v>1</v>
      </c>
      <c r="G669" s="54">
        <v>68.95</v>
      </c>
      <c r="H669" s="54"/>
      <c r="I669" s="54"/>
      <c r="J669" s="54">
        <f t="shared" ref="J669:J674" si="21">ROUND(F669*G669,3)</f>
        <v>68.95</v>
      </c>
      <c r="K669" s="39"/>
      <c r="L669" s="39"/>
      <c r="M669" s="39"/>
    </row>
    <row r="670" spans="1:13" ht="15" customHeight="1" x14ac:dyDescent="0.35">
      <c r="A670" s="140"/>
      <c r="B670" s="140"/>
      <c r="C670" s="140"/>
      <c r="D670" s="140"/>
      <c r="E670" s="47" t="s">
        <v>177</v>
      </c>
      <c r="F670" s="36">
        <v>-1</v>
      </c>
      <c r="G670" s="54">
        <v>30.96</v>
      </c>
      <c r="H670" s="54"/>
      <c r="I670" s="54"/>
      <c r="J670" s="54">
        <f t="shared" si="21"/>
        <v>-30.96</v>
      </c>
      <c r="K670" s="39"/>
      <c r="L670" s="39"/>
      <c r="M670" s="39"/>
    </row>
    <row r="671" spans="1:13" ht="15" customHeight="1" x14ac:dyDescent="0.35">
      <c r="A671" s="140"/>
      <c r="B671" s="140"/>
      <c r="C671" s="140"/>
      <c r="D671" s="140"/>
      <c r="E671" s="47" t="s">
        <v>217</v>
      </c>
      <c r="F671" s="36">
        <v>1</v>
      </c>
      <c r="G671" s="54">
        <v>3.74</v>
      </c>
      <c r="H671" s="54"/>
      <c r="I671" s="54"/>
      <c r="J671" s="54">
        <f t="shared" si="21"/>
        <v>3.74</v>
      </c>
      <c r="K671" s="39"/>
      <c r="L671" s="39"/>
      <c r="M671" s="39"/>
    </row>
    <row r="672" spans="1:13" ht="15" customHeight="1" x14ac:dyDescent="0.35">
      <c r="A672" s="140"/>
      <c r="B672" s="140"/>
      <c r="C672" s="140"/>
      <c r="D672" s="140"/>
      <c r="E672" s="47"/>
      <c r="F672" s="36">
        <v>3</v>
      </c>
      <c r="G672" s="54">
        <v>1.21</v>
      </c>
      <c r="H672" s="54"/>
      <c r="I672" s="54"/>
      <c r="J672" s="54">
        <f t="shared" si="21"/>
        <v>3.63</v>
      </c>
      <c r="K672" s="39"/>
      <c r="L672" s="39"/>
      <c r="M672" s="39"/>
    </row>
    <row r="673" spans="1:13" ht="15" customHeight="1" x14ac:dyDescent="0.35">
      <c r="A673" s="140"/>
      <c r="B673" s="140"/>
      <c r="C673" s="140"/>
      <c r="D673" s="140"/>
      <c r="E673" s="47"/>
      <c r="F673" s="36">
        <v>3</v>
      </c>
      <c r="G673" s="54">
        <v>1.25</v>
      </c>
      <c r="H673" s="54"/>
      <c r="I673" s="54"/>
      <c r="J673" s="54">
        <f t="shared" si="21"/>
        <v>3.75</v>
      </c>
      <c r="K673" s="39"/>
      <c r="L673" s="39"/>
      <c r="M673" s="39"/>
    </row>
    <row r="674" spans="1:13" ht="15" customHeight="1" x14ac:dyDescent="0.35">
      <c r="A674" s="140"/>
      <c r="B674" s="140"/>
      <c r="C674" s="140"/>
      <c r="D674" s="140"/>
      <c r="E674" s="47" t="s">
        <v>218</v>
      </c>
      <c r="F674" s="36">
        <v>1</v>
      </c>
      <c r="G674" s="54">
        <v>6.67</v>
      </c>
      <c r="H674" s="54"/>
      <c r="I674" s="54"/>
      <c r="J674" s="54">
        <f t="shared" si="21"/>
        <v>6.67</v>
      </c>
      <c r="K674" s="39"/>
      <c r="L674" s="39"/>
      <c r="M674" s="39"/>
    </row>
    <row r="675" spans="1:13" ht="15" customHeight="1" x14ac:dyDescent="0.35">
      <c r="A675" s="140"/>
      <c r="B675" s="140"/>
      <c r="C675" s="140"/>
      <c r="D675" s="140"/>
      <c r="E675" s="47" t="s">
        <v>330</v>
      </c>
      <c r="F675" s="36"/>
      <c r="G675" s="54"/>
      <c r="H675" s="54"/>
      <c r="I675" s="54"/>
      <c r="J675" s="36" t="s">
        <v>90</v>
      </c>
      <c r="K675" s="39"/>
      <c r="L675" s="39"/>
      <c r="M675" s="39"/>
    </row>
    <row r="676" spans="1:13" ht="15" customHeight="1" x14ac:dyDescent="0.35">
      <c r="A676" s="140"/>
      <c r="B676" s="140"/>
      <c r="C676" s="140"/>
      <c r="D676" s="140"/>
      <c r="E676" s="47" t="s">
        <v>190</v>
      </c>
      <c r="F676" s="36">
        <v>1</v>
      </c>
      <c r="G676" s="54">
        <v>13.03</v>
      </c>
      <c r="H676" s="54">
        <v>0.17</v>
      </c>
      <c r="I676" s="54"/>
      <c r="J676" s="54">
        <f t="shared" ref="J676:J681" si="22">ROUND(F676*G676*H676,3)</f>
        <v>2.2149999999999999</v>
      </c>
      <c r="K676" s="39"/>
      <c r="L676" s="39"/>
      <c r="M676" s="39"/>
    </row>
    <row r="677" spans="1:13" ht="15" customHeight="1" x14ac:dyDescent="0.35">
      <c r="A677" s="140"/>
      <c r="B677" s="140"/>
      <c r="C677" s="140"/>
      <c r="D677" s="140"/>
      <c r="E677" s="47" t="s">
        <v>194</v>
      </c>
      <c r="F677" s="36">
        <v>1</v>
      </c>
      <c r="G677" s="54">
        <v>6.8</v>
      </c>
      <c r="H677" s="54">
        <v>0.17</v>
      </c>
      <c r="I677" s="54"/>
      <c r="J677" s="54">
        <f t="shared" si="22"/>
        <v>1.1559999999999999</v>
      </c>
      <c r="K677" s="39"/>
      <c r="L677" s="39"/>
      <c r="M677" s="39"/>
    </row>
    <row r="678" spans="1:13" ht="15" customHeight="1" x14ac:dyDescent="0.35">
      <c r="A678" s="140"/>
      <c r="B678" s="140"/>
      <c r="C678" s="140"/>
      <c r="D678" s="140"/>
      <c r="E678" s="47" t="s">
        <v>236</v>
      </c>
      <c r="F678" s="36">
        <v>1</v>
      </c>
      <c r="G678" s="54">
        <v>12</v>
      </c>
      <c r="H678" s="54">
        <v>0.17</v>
      </c>
      <c r="I678" s="54"/>
      <c r="J678" s="54">
        <f t="shared" si="22"/>
        <v>2.04</v>
      </c>
      <c r="K678" s="39"/>
      <c r="L678" s="39"/>
      <c r="M678" s="39"/>
    </row>
    <row r="679" spans="1:13" ht="15" customHeight="1" x14ac:dyDescent="0.35">
      <c r="A679" s="140"/>
      <c r="B679" s="140"/>
      <c r="C679" s="140"/>
      <c r="D679" s="140"/>
      <c r="E679" s="47" t="s">
        <v>237</v>
      </c>
      <c r="F679" s="36">
        <v>2</v>
      </c>
      <c r="G679" s="54">
        <v>19.2</v>
      </c>
      <c r="H679" s="54">
        <v>0.17</v>
      </c>
      <c r="I679" s="54"/>
      <c r="J679" s="54">
        <f t="shared" si="22"/>
        <v>6.5279999999999996</v>
      </c>
      <c r="K679" s="39"/>
      <c r="L679" s="39"/>
      <c r="M679" s="39"/>
    </row>
    <row r="680" spans="1:13" ht="15" customHeight="1" x14ac:dyDescent="0.35">
      <c r="A680" s="140"/>
      <c r="B680" s="140"/>
      <c r="C680" s="140"/>
      <c r="D680" s="140"/>
      <c r="E680" s="47" t="s">
        <v>91</v>
      </c>
      <c r="F680" s="36">
        <v>1</v>
      </c>
      <c r="G680" s="54">
        <v>11</v>
      </c>
      <c r="H680" s="54">
        <v>0.17</v>
      </c>
      <c r="I680" s="54"/>
      <c r="J680" s="54">
        <f t="shared" si="22"/>
        <v>1.87</v>
      </c>
      <c r="K680" s="39"/>
      <c r="L680" s="39"/>
      <c r="M680" s="39"/>
    </row>
    <row r="681" spans="1:13" ht="15" customHeight="1" x14ac:dyDescent="0.35">
      <c r="A681" s="140"/>
      <c r="B681" s="140"/>
      <c r="C681" s="140"/>
      <c r="D681" s="140"/>
      <c r="E681" s="47" t="s">
        <v>238</v>
      </c>
      <c r="F681" s="36">
        <v>1</v>
      </c>
      <c r="G681" s="54">
        <v>21.1</v>
      </c>
      <c r="H681" s="54">
        <v>0.17</v>
      </c>
      <c r="I681" s="54"/>
      <c r="J681" s="54">
        <f t="shared" si="22"/>
        <v>3.5870000000000002</v>
      </c>
      <c r="K681" s="39"/>
      <c r="L681" s="39"/>
      <c r="M681" s="39"/>
    </row>
    <row r="682" spans="1:13" ht="15" customHeight="1" x14ac:dyDescent="0.35">
      <c r="A682" s="140"/>
      <c r="B682" s="140"/>
      <c r="C682" s="140"/>
      <c r="D682" s="140"/>
      <c r="E682" s="47" t="s">
        <v>331</v>
      </c>
      <c r="F682" s="36"/>
      <c r="G682" s="54"/>
      <c r="H682" s="54"/>
      <c r="I682" s="54"/>
      <c r="J682" s="36" t="s">
        <v>90</v>
      </c>
      <c r="K682" s="39"/>
      <c r="L682" s="39"/>
      <c r="M682" s="39"/>
    </row>
    <row r="683" spans="1:13" ht="21.15" customHeight="1" x14ac:dyDescent="0.35">
      <c r="A683" s="140"/>
      <c r="B683" s="140"/>
      <c r="C683" s="140"/>
      <c r="D683" s="140"/>
      <c r="E683" s="47" t="s">
        <v>242</v>
      </c>
      <c r="F683" s="36">
        <v>1</v>
      </c>
      <c r="G683" s="54">
        <v>1.25</v>
      </c>
      <c r="H683" s="54"/>
      <c r="I683" s="54"/>
      <c r="J683" s="54">
        <f>ROUND(F683*G683,3)</f>
        <v>1.25</v>
      </c>
      <c r="K683" s="39"/>
      <c r="L683" s="39"/>
      <c r="M683" s="39"/>
    </row>
    <row r="684" spans="1:13" ht="15" customHeight="1" x14ac:dyDescent="0.35">
      <c r="A684" s="140"/>
      <c r="B684" s="140"/>
      <c r="C684" s="140"/>
      <c r="D684" s="140"/>
      <c r="E684" s="47"/>
      <c r="F684" s="36">
        <v>1</v>
      </c>
      <c r="G684" s="54">
        <v>1.85</v>
      </c>
      <c r="H684" s="54"/>
      <c r="I684" s="54"/>
      <c r="J684" s="54">
        <f>ROUND(F684*G684,3)</f>
        <v>1.85</v>
      </c>
      <c r="K684" s="39"/>
      <c r="L684" s="39"/>
      <c r="M684" s="39"/>
    </row>
    <row r="685" spans="1:13" ht="15" customHeight="1" x14ac:dyDescent="0.35">
      <c r="A685" s="140"/>
      <c r="B685" s="140"/>
      <c r="C685" s="140"/>
      <c r="D685" s="140"/>
      <c r="E685" s="47"/>
      <c r="F685" s="36">
        <v>1</v>
      </c>
      <c r="G685" s="54">
        <v>1.4</v>
      </c>
      <c r="H685" s="54"/>
      <c r="I685" s="54"/>
      <c r="J685" s="54">
        <f>ROUND(F685*G685,3)</f>
        <v>1.4</v>
      </c>
      <c r="K685" s="39"/>
      <c r="L685" s="39"/>
      <c r="M685" s="39"/>
    </row>
    <row r="686" spans="1:13" ht="21.15" customHeight="1" x14ac:dyDescent="0.35">
      <c r="A686" s="140"/>
      <c r="B686" s="140"/>
      <c r="C686" s="140"/>
      <c r="D686" s="140"/>
      <c r="E686" s="47" t="s">
        <v>243</v>
      </c>
      <c r="F686" s="36">
        <v>1</v>
      </c>
      <c r="G686" s="54">
        <v>1.4</v>
      </c>
      <c r="H686" s="54"/>
      <c r="I686" s="54"/>
      <c r="J686" s="54">
        <f>ROUND(F686*G686,3)</f>
        <v>1.4</v>
      </c>
      <c r="K686" s="39"/>
      <c r="L686" s="39"/>
      <c r="M686" s="39"/>
    </row>
    <row r="687" spans="1:13" ht="15" customHeight="1" x14ac:dyDescent="0.35">
      <c r="A687" s="140"/>
      <c r="B687" s="140"/>
      <c r="C687" s="140"/>
      <c r="D687" s="140"/>
      <c r="E687" s="47"/>
      <c r="F687" s="36"/>
      <c r="G687" s="54"/>
      <c r="H687" s="54"/>
      <c r="I687" s="54"/>
      <c r="J687" s="36" t="s">
        <v>90</v>
      </c>
      <c r="K687" s="39"/>
      <c r="L687" s="39"/>
      <c r="M687" s="39"/>
    </row>
    <row r="688" spans="1:13" ht="15" customHeight="1" x14ac:dyDescent="0.35">
      <c r="A688" s="140"/>
      <c r="B688" s="140"/>
      <c r="C688" s="140"/>
      <c r="D688" s="140"/>
      <c r="E688" s="47"/>
      <c r="F688" s="36"/>
      <c r="G688" s="54"/>
      <c r="H688" s="54"/>
      <c r="I688" s="54"/>
      <c r="J688" s="36" t="s">
        <v>90</v>
      </c>
      <c r="K688" s="39"/>
      <c r="L688" s="39"/>
      <c r="M688" s="39"/>
    </row>
    <row r="689" spans="1:13" ht="15" customHeight="1" x14ac:dyDescent="0.35">
      <c r="A689" s="140"/>
      <c r="B689" s="140"/>
      <c r="C689" s="140"/>
      <c r="D689" s="140"/>
      <c r="E689" s="47"/>
      <c r="F689" s="36"/>
      <c r="G689" s="54"/>
      <c r="H689" s="54"/>
      <c r="I689" s="54"/>
      <c r="J689" s="36" t="s">
        <v>90</v>
      </c>
      <c r="K689" s="39"/>
      <c r="L689" s="39"/>
      <c r="M689" s="39"/>
    </row>
    <row r="690" spans="1:13" ht="15" customHeight="1" x14ac:dyDescent="0.35">
      <c r="A690" s="140"/>
      <c r="B690" s="140"/>
      <c r="C690" s="140"/>
      <c r="D690" s="140"/>
      <c r="E690" s="47"/>
      <c r="F690" s="36"/>
      <c r="G690" s="54"/>
      <c r="H690" s="54"/>
      <c r="I690" s="54"/>
      <c r="J690" s="36" t="s">
        <v>90</v>
      </c>
      <c r="K690" s="39"/>
      <c r="L690" s="39"/>
      <c r="M690" s="39"/>
    </row>
    <row r="691" spans="1:13" ht="15" customHeight="1" x14ac:dyDescent="0.35">
      <c r="A691" s="140"/>
      <c r="B691" s="140"/>
      <c r="C691" s="140"/>
      <c r="D691" s="140"/>
      <c r="E691" s="47"/>
      <c r="F691" s="36"/>
      <c r="G691" s="54"/>
      <c r="H691" s="54"/>
      <c r="I691" s="54"/>
      <c r="J691" s="36" t="s">
        <v>90</v>
      </c>
      <c r="K691" s="39"/>
      <c r="L691" s="39"/>
      <c r="M691" s="39"/>
    </row>
    <row r="692" spans="1:13" ht="15" customHeight="1" x14ac:dyDescent="0.35">
      <c r="A692" s="140"/>
      <c r="B692" s="140"/>
      <c r="C692" s="140"/>
      <c r="D692" s="140"/>
      <c r="E692" s="47"/>
      <c r="F692" s="36"/>
      <c r="G692" s="54"/>
      <c r="H692" s="54"/>
      <c r="I692" s="54"/>
      <c r="J692" s="36" t="s">
        <v>90</v>
      </c>
      <c r="K692" s="39"/>
      <c r="L692" s="39"/>
      <c r="M692" s="39"/>
    </row>
    <row r="693" spans="1:13" ht="15" customHeight="1" x14ac:dyDescent="0.35">
      <c r="A693" s="140"/>
      <c r="B693" s="140"/>
      <c r="C693" s="140"/>
      <c r="D693" s="140"/>
      <c r="E693" s="47"/>
      <c r="F693" s="36"/>
      <c r="G693" s="54"/>
      <c r="H693" s="54"/>
      <c r="I693" s="54"/>
      <c r="J693" s="36" t="s">
        <v>90</v>
      </c>
      <c r="K693" s="39"/>
      <c r="L693" s="39"/>
      <c r="M693" s="39"/>
    </row>
    <row r="694" spans="1:13" ht="15" customHeight="1" x14ac:dyDescent="0.35">
      <c r="A694" s="140"/>
      <c r="B694" s="140"/>
      <c r="C694" s="140"/>
      <c r="D694" s="140"/>
      <c r="E694" s="47"/>
      <c r="F694" s="36"/>
      <c r="G694" s="54"/>
      <c r="H694" s="54"/>
      <c r="I694" s="54"/>
      <c r="J694" s="36" t="s">
        <v>90</v>
      </c>
      <c r="K694" s="54">
        <f>SUM(J649:J694)</f>
        <v>169.786</v>
      </c>
      <c r="L694" s="39"/>
      <c r="M694" s="39"/>
    </row>
    <row r="695" spans="1:13" ht="36" customHeight="1" x14ac:dyDescent="0.35">
      <c r="A695" s="75" t="s">
        <v>332</v>
      </c>
      <c r="B695" s="47" t="s">
        <v>16</v>
      </c>
      <c r="C695" s="47" t="s">
        <v>17</v>
      </c>
      <c r="D695" s="145" t="s">
        <v>333</v>
      </c>
      <c r="E695" s="145"/>
      <c r="F695" s="145"/>
      <c r="G695" s="145"/>
      <c r="H695" s="145"/>
      <c r="I695" s="145"/>
      <c r="J695" s="145"/>
      <c r="K695" s="54">
        <f>SUM(K698:K699)</f>
        <v>13.554</v>
      </c>
      <c r="L695" s="77"/>
      <c r="M695" s="77">
        <f>ROUND(K695*L695,2)</f>
        <v>0</v>
      </c>
    </row>
    <row r="696" spans="1:13" ht="43" customHeight="1" x14ac:dyDescent="0.35">
      <c r="A696" s="140"/>
      <c r="B696" s="140"/>
      <c r="C696" s="140"/>
      <c r="D696" s="142" t="s">
        <v>334</v>
      </c>
      <c r="E696" s="143"/>
      <c r="F696" s="143"/>
      <c r="G696" s="143"/>
      <c r="H696" s="143"/>
      <c r="I696" s="143"/>
      <c r="J696" s="144"/>
      <c r="K696" s="78"/>
      <c r="L696" s="78"/>
      <c r="M696" s="78"/>
    </row>
    <row r="697" spans="1:13" ht="15" customHeight="1" x14ac:dyDescent="0.35">
      <c r="A697" s="140"/>
      <c r="B697" s="140"/>
      <c r="C697" s="140"/>
      <c r="D697" s="140"/>
      <c r="E697" s="47"/>
      <c r="F697" s="36" t="s">
        <v>20</v>
      </c>
      <c r="G697" s="36" t="s">
        <v>21</v>
      </c>
      <c r="H697" s="36" t="s">
        <v>22</v>
      </c>
      <c r="I697" s="36" t="s">
        <v>23</v>
      </c>
      <c r="J697" s="36" t="s">
        <v>24</v>
      </c>
      <c r="K697" s="36" t="s">
        <v>25</v>
      </c>
      <c r="L697" s="39"/>
      <c r="M697" s="39"/>
    </row>
    <row r="698" spans="1:13" ht="30.5" customHeight="1" x14ac:dyDescent="0.35">
      <c r="A698" s="140"/>
      <c r="B698" s="140"/>
      <c r="C698" s="140"/>
      <c r="D698" s="140"/>
      <c r="E698" s="47" t="s">
        <v>335</v>
      </c>
      <c r="F698" s="40">
        <v>2</v>
      </c>
      <c r="G698" s="25">
        <v>2.34</v>
      </c>
      <c r="H698" s="25"/>
      <c r="I698" s="25">
        <v>0.9</v>
      </c>
      <c r="J698" s="25">
        <f>ROUND(F698*G698*I698,3)</f>
        <v>4.2119999999999997</v>
      </c>
      <c r="K698" s="39"/>
      <c r="L698" s="39"/>
      <c r="M698" s="39"/>
    </row>
    <row r="699" spans="1:13" ht="15" customHeight="1" x14ac:dyDescent="0.35">
      <c r="A699" s="140"/>
      <c r="B699" s="140"/>
      <c r="C699" s="140"/>
      <c r="D699" s="140"/>
      <c r="E699" s="47"/>
      <c r="F699" s="40">
        <v>2</v>
      </c>
      <c r="G699" s="25">
        <v>5.19</v>
      </c>
      <c r="H699" s="25"/>
      <c r="I699" s="25">
        <v>0.9</v>
      </c>
      <c r="J699" s="25">
        <f>ROUND(F699*G699*I699,3)</f>
        <v>9.3420000000000005</v>
      </c>
      <c r="K699" s="25">
        <f>SUM(J698:J699)</f>
        <v>13.554</v>
      </c>
      <c r="L699" s="39"/>
      <c r="M699" s="39"/>
    </row>
    <row r="700" spans="1:13" ht="34" customHeight="1" x14ac:dyDescent="0.35">
      <c r="A700" s="27" t="s">
        <v>336</v>
      </c>
      <c r="B700" s="28" t="s">
        <v>16</v>
      </c>
      <c r="C700" s="28" t="s">
        <v>17</v>
      </c>
      <c r="D700" s="148" t="s">
        <v>337</v>
      </c>
      <c r="E700" s="148"/>
      <c r="F700" s="148"/>
      <c r="G700" s="148"/>
      <c r="H700" s="148"/>
      <c r="I700" s="148"/>
      <c r="J700" s="148"/>
      <c r="K700" s="53">
        <f>SUM(K703:K705)</f>
        <v>11.239000000000001</v>
      </c>
      <c r="L700" s="35"/>
      <c r="M700" s="35">
        <f>ROUND(K700*L700,2)</f>
        <v>0</v>
      </c>
    </row>
    <row r="701" spans="1:13" ht="48" customHeight="1" x14ac:dyDescent="0.35">
      <c r="A701" s="141"/>
      <c r="B701" s="141"/>
      <c r="C701" s="141"/>
      <c r="D701" s="161" t="s">
        <v>338</v>
      </c>
      <c r="E701" s="162"/>
      <c r="F701" s="162"/>
      <c r="G701" s="162"/>
      <c r="H701" s="162"/>
      <c r="I701" s="162"/>
      <c r="J701" s="163"/>
      <c r="K701" s="30"/>
      <c r="L701" s="30"/>
      <c r="M701" s="30"/>
    </row>
    <row r="702" spans="1:13" ht="15" customHeight="1" x14ac:dyDescent="0.35">
      <c r="A702" s="141"/>
      <c r="B702" s="141"/>
      <c r="C702" s="141"/>
      <c r="D702" s="141"/>
      <c r="E702" s="19"/>
      <c r="F702" s="36" t="s">
        <v>20</v>
      </c>
      <c r="G702" s="36" t="s">
        <v>21</v>
      </c>
      <c r="H702" s="36" t="s">
        <v>22</v>
      </c>
      <c r="I702" s="36" t="s">
        <v>23</v>
      </c>
      <c r="J702" s="36" t="s">
        <v>24</v>
      </c>
      <c r="K702" s="36" t="s">
        <v>25</v>
      </c>
      <c r="L702" s="39"/>
      <c r="M702" s="39"/>
    </row>
    <row r="703" spans="1:13" ht="21.15" customHeight="1" x14ac:dyDescent="0.35">
      <c r="A703" s="141"/>
      <c r="B703" s="141"/>
      <c r="C703" s="141"/>
      <c r="D703" s="141"/>
      <c r="E703" s="28" t="s">
        <v>339</v>
      </c>
      <c r="F703" s="23">
        <v>8</v>
      </c>
      <c r="G703" s="24">
        <v>1.78</v>
      </c>
      <c r="H703" s="24"/>
      <c r="I703" s="24">
        <v>0.32</v>
      </c>
      <c r="J703" s="80">
        <f>ROUND(F703*G703*I703,3)</f>
        <v>4.5570000000000004</v>
      </c>
      <c r="K703" s="22"/>
      <c r="L703" s="22"/>
      <c r="M703" s="22"/>
    </row>
    <row r="704" spans="1:13" ht="15" customHeight="1" x14ac:dyDescent="0.35">
      <c r="A704" s="141"/>
      <c r="B704" s="141"/>
      <c r="C704" s="141"/>
      <c r="D704" s="141"/>
      <c r="E704" s="28"/>
      <c r="F704" s="23">
        <v>4</v>
      </c>
      <c r="G704" s="24">
        <v>1.71</v>
      </c>
      <c r="H704" s="24"/>
      <c r="I704" s="24">
        <v>0.32</v>
      </c>
      <c r="J704" s="80">
        <f>ROUND(F704*G704*I704,3)</f>
        <v>2.1890000000000001</v>
      </c>
      <c r="K704" s="22"/>
      <c r="L704" s="22"/>
      <c r="M704" s="22"/>
    </row>
    <row r="705" spans="1:13" ht="21.15" customHeight="1" x14ac:dyDescent="0.35">
      <c r="A705" s="141"/>
      <c r="B705" s="141"/>
      <c r="C705" s="141"/>
      <c r="D705" s="141"/>
      <c r="E705" s="28" t="s">
        <v>340</v>
      </c>
      <c r="F705" s="23">
        <v>6</v>
      </c>
      <c r="G705" s="24">
        <v>2.34</v>
      </c>
      <c r="H705" s="24"/>
      <c r="I705" s="24">
        <v>0.32</v>
      </c>
      <c r="J705" s="80">
        <f>ROUND(F705*G705*I705,3)</f>
        <v>4.4930000000000003</v>
      </c>
      <c r="K705" s="26">
        <f>SUM(J703:J705)</f>
        <v>11.239000000000001</v>
      </c>
      <c r="L705" s="22"/>
      <c r="M705" s="22"/>
    </row>
    <row r="706" spans="1:13" ht="15.5" customHeight="1" x14ac:dyDescent="0.35">
      <c r="A706" s="141"/>
      <c r="B706" s="141"/>
      <c r="C706" s="141"/>
      <c r="D706" s="8" t="s">
        <v>319</v>
      </c>
      <c r="E706" s="70"/>
      <c r="F706" s="71"/>
      <c r="G706" s="71"/>
      <c r="H706" s="71"/>
      <c r="I706" s="71"/>
      <c r="J706" s="74"/>
      <c r="K706" s="9"/>
      <c r="L706" s="10">
        <f>M634+M646+M695+M700</f>
        <v>0</v>
      </c>
      <c r="M706" s="10">
        <f>ROUND(L706,2)</f>
        <v>0</v>
      </c>
    </row>
    <row r="707" spans="1:13" ht="15.5" customHeight="1" x14ac:dyDescent="0.35">
      <c r="A707" s="8" t="s">
        <v>341</v>
      </c>
      <c r="B707" s="8" t="s">
        <v>12</v>
      </c>
      <c r="C707" s="9"/>
      <c r="D707" s="152" t="s">
        <v>342</v>
      </c>
      <c r="E707" s="152"/>
      <c r="F707" s="152"/>
      <c r="G707" s="152"/>
      <c r="H707" s="152"/>
      <c r="I707" s="152"/>
      <c r="J707" s="152"/>
      <c r="K707" s="9"/>
      <c r="L707" s="10">
        <f>L824</f>
        <v>0</v>
      </c>
      <c r="M707" s="10">
        <f>ROUND(L707,2)</f>
        <v>0</v>
      </c>
    </row>
    <row r="708" spans="1:13" ht="46.5" customHeight="1" x14ac:dyDescent="0.35">
      <c r="A708" s="75" t="s">
        <v>343</v>
      </c>
      <c r="B708" s="47" t="s">
        <v>16</v>
      </c>
      <c r="C708" s="47" t="s">
        <v>6</v>
      </c>
      <c r="D708" s="145" t="s">
        <v>953</v>
      </c>
      <c r="E708" s="145"/>
      <c r="F708" s="145"/>
      <c r="G708" s="145"/>
      <c r="H708" s="145"/>
      <c r="I708" s="145"/>
      <c r="J708" s="145"/>
      <c r="K708" s="54">
        <f>SUM(K711:K712)</f>
        <v>15</v>
      </c>
      <c r="L708" s="77"/>
      <c r="M708" s="77">
        <f>ROUND(K708*L708,2)</f>
        <v>0</v>
      </c>
    </row>
    <row r="709" spans="1:13" ht="48" customHeight="1" x14ac:dyDescent="0.35">
      <c r="A709" s="140"/>
      <c r="B709" s="140"/>
      <c r="C709" s="140"/>
      <c r="D709" s="149" t="s">
        <v>954</v>
      </c>
      <c r="E709" s="150"/>
      <c r="F709" s="150"/>
      <c r="G709" s="150"/>
      <c r="H709" s="150"/>
      <c r="I709" s="150"/>
      <c r="J709" s="151"/>
      <c r="K709" s="81"/>
      <c r="L709" s="81"/>
      <c r="M709" s="81"/>
    </row>
    <row r="710" spans="1:13" ht="15" customHeight="1" x14ac:dyDescent="0.35">
      <c r="A710" s="140"/>
      <c r="B710" s="140"/>
      <c r="C710" s="140"/>
      <c r="D710" s="140"/>
      <c r="E710" s="47"/>
      <c r="F710" s="36" t="s">
        <v>20</v>
      </c>
      <c r="G710" s="36" t="s">
        <v>21</v>
      </c>
      <c r="H710" s="36" t="s">
        <v>22</v>
      </c>
      <c r="I710" s="36" t="s">
        <v>23</v>
      </c>
      <c r="J710" s="36" t="s">
        <v>24</v>
      </c>
      <c r="K710" s="36" t="s">
        <v>25</v>
      </c>
      <c r="L710" s="39"/>
      <c r="M710" s="39"/>
    </row>
    <row r="711" spans="1:13" ht="15" customHeight="1" x14ac:dyDescent="0.35">
      <c r="A711" s="140"/>
      <c r="B711" s="140"/>
      <c r="C711" s="140"/>
      <c r="D711" s="140"/>
      <c r="E711" s="47" t="s">
        <v>344</v>
      </c>
      <c r="F711" s="40">
        <v>4</v>
      </c>
      <c r="G711" s="25"/>
      <c r="H711" s="25"/>
      <c r="I711" s="25"/>
      <c r="J711" s="25">
        <f>ROUND(F711,3)</f>
        <v>4</v>
      </c>
      <c r="K711" s="39"/>
      <c r="L711" s="39"/>
      <c r="M711" s="39"/>
    </row>
    <row r="712" spans="1:13" ht="15" customHeight="1" x14ac:dyDescent="0.35">
      <c r="A712" s="140"/>
      <c r="B712" s="140"/>
      <c r="C712" s="140"/>
      <c r="D712" s="140"/>
      <c r="E712" s="47" t="s">
        <v>345</v>
      </c>
      <c r="F712" s="40">
        <v>11</v>
      </c>
      <c r="G712" s="25"/>
      <c r="H712" s="25"/>
      <c r="I712" s="25"/>
      <c r="J712" s="25">
        <f>ROUND(F712,3)</f>
        <v>11</v>
      </c>
      <c r="K712" s="25">
        <f>SUM(J711:J712)</f>
        <v>15</v>
      </c>
      <c r="L712" s="39"/>
      <c r="M712" s="39"/>
    </row>
    <row r="713" spans="1:13" ht="44" customHeight="1" x14ac:dyDescent="0.35">
      <c r="A713" s="75" t="s">
        <v>346</v>
      </c>
      <c r="B713" s="47" t="s">
        <v>16</v>
      </c>
      <c r="C713" s="47" t="s">
        <v>6</v>
      </c>
      <c r="D713" s="154" t="s">
        <v>875</v>
      </c>
      <c r="E713" s="154"/>
      <c r="F713" s="154"/>
      <c r="G713" s="154"/>
      <c r="H713" s="154"/>
      <c r="I713" s="154"/>
      <c r="J713" s="154"/>
      <c r="K713" s="82">
        <f>SUM(K716:K716)</f>
        <v>2</v>
      </c>
      <c r="L713" s="83"/>
      <c r="M713" s="83">
        <f>ROUND(K713*L713,2)</f>
        <v>0</v>
      </c>
    </row>
    <row r="714" spans="1:13" ht="59" customHeight="1" x14ac:dyDescent="0.35">
      <c r="A714" s="140"/>
      <c r="B714" s="140"/>
      <c r="C714" s="140"/>
      <c r="D714" s="149" t="s">
        <v>903</v>
      </c>
      <c r="E714" s="150"/>
      <c r="F714" s="150"/>
      <c r="G714" s="150"/>
      <c r="H714" s="150"/>
      <c r="I714" s="150"/>
      <c r="J714" s="151"/>
      <c r="K714" s="81"/>
      <c r="L714" s="81"/>
      <c r="M714" s="81"/>
    </row>
    <row r="715" spans="1:13" ht="15" customHeight="1" x14ac:dyDescent="0.35">
      <c r="A715" s="140"/>
      <c r="B715" s="140"/>
      <c r="C715" s="140"/>
      <c r="D715" s="140"/>
      <c r="E715" s="47"/>
      <c r="F715" s="36" t="s">
        <v>20</v>
      </c>
      <c r="G715" s="36" t="s">
        <v>21</v>
      </c>
      <c r="H715" s="36" t="s">
        <v>22</v>
      </c>
      <c r="I715" s="36" t="s">
        <v>23</v>
      </c>
      <c r="J715" s="36" t="s">
        <v>24</v>
      </c>
      <c r="K715" s="36" t="s">
        <v>25</v>
      </c>
      <c r="L715" s="39"/>
      <c r="M715" s="39"/>
    </row>
    <row r="716" spans="1:13" ht="15" customHeight="1" x14ac:dyDescent="0.35">
      <c r="A716" s="140"/>
      <c r="B716" s="140"/>
      <c r="C716" s="140"/>
      <c r="D716" s="140"/>
      <c r="E716" s="47" t="s">
        <v>347</v>
      </c>
      <c r="F716" s="40">
        <v>2</v>
      </c>
      <c r="G716" s="25"/>
      <c r="H716" s="25"/>
      <c r="I716" s="25"/>
      <c r="J716" s="25">
        <f>ROUND(F716,3)</f>
        <v>2</v>
      </c>
      <c r="K716" s="25">
        <f>SUM(J716:J716)</f>
        <v>2</v>
      </c>
      <c r="L716" s="39"/>
      <c r="M716" s="39"/>
    </row>
    <row r="717" spans="1:13" ht="30" customHeight="1" x14ac:dyDescent="0.35">
      <c r="A717" s="27" t="s">
        <v>348</v>
      </c>
      <c r="B717" s="28" t="s">
        <v>16</v>
      </c>
      <c r="C717" s="28" t="s">
        <v>6</v>
      </c>
      <c r="D717" s="148" t="s">
        <v>349</v>
      </c>
      <c r="E717" s="148"/>
      <c r="F717" s="148"/>
      <c r="G717" s="148"/>
      <c r="H717" s="148"/>
      <c r="I717" s="148"/>
      <c r="J717" s="148"/>
      <c r="K717" s="53">
        <f>SUM(K720:K720)</f>
        <v>1</v>
      </c>
      <c r="L717" s="35"/>
      <c r="M717" s="35">
        <f>ROUND(K717*L717,2)</f>
        <v>0</v>
      </c>
    </row>
    <row r="718" spans="1:13" ht="51" customHeight="1" x14ac:dyDescent="0.35">
      <c r="A718" s="141"/>
      <c r="B718" s="141"/>
      <c r="C718" s="141"/>
      <c r="D718" s="137" t="s">
        <v>350</v>
      </c>
      <c r="E718" s="138"/>
      <c r="F718" s="138"/>
      <c r="G718" s="138"/>
      <c r="H718" s="138"/>
      <c r="I718" s="138"/>
      <c r="J718" s="139"/>
      <c r="K718" s="30"/>
      <c r="L718" s="30"/>
      <c r="M718" s="30"/>
    </row>
    <row r="719" spans="1:13" ht="15" customHeight="1" x14ac:dyDescent="0.35">
      <c r="A719" s="141"/>
      <c r="B719" s="141"/>
      <c r="C719" s="141"/>
      <c r="D719" s="141"/>
      <c r="E719" s="19"/>
      <c r="F719" s="36" t="s">
        <v>20</v>
      </c>
      <c r="G719" s="36" t="s">
        <v>21</v>
      </c>
      <c r="H719" s="36" t="s">
        <v>22</v>
      </c>
      <c r="I719" s="36" t="s">
        <v>23</v>
      </c>
      <c r="J719" s="36" t="s">
        <v>24</v>
      </c>
      <c r="K719" s="36" t="s">
        <v>25</v>
      </c>
      <c r="L719" s="39"/>
      <c r="M719" s="22"/>
    </row>
    <row r="720" spans="1:13" ht="15" customHeight="1" x14ac:dyDescent="0.35">
      <c r="A720" s="141"/>
      <c r="B720" s="141"/>
      <c r="C720" s="141"/>
      <c r="D720" s="141"/>
      <c r="E720" s="28" t="s">
        <v>224</v>
      </c>
      <c r="F720" s="23">
        <v>1</v>
      </c>
      <c r="G720" s="24"/>
      <c r="H720" s="24"/>
      <c r="I720" s="24"/>
      <c r="J720" s="80">
        <f>ROUND(F720,3)</f>
        <v>1</v>
      </c>
      <c r="K720" s="26">
        <f>SUM(J720:J720)</f>
        <v>1</v>
      </c>
      <c r="L720" s="22"/>
      <c r="M720" s="22"/>
    </row>
    <row r="721" spans="1:13" ht="21.15" customHeight="1" x14ac:dyDescent="0.35">
      <c r="A721" s="27" t="s">
        <v>351</v>
      </c>
      <c r="B721" s="28" t="s">
        <v>16</v>
      </c>
      <c r="C721" s="28" t="s">
        <v>6</v>
      </c>
      <c r="D721" s="174" t="s">
        <v>955</v>
      </c>
      <c r="E721" s="174"/>
      <c r="F721" s="174"/>
      <c r="G721" s="174"/>
      <c r="H721" s="174"/>
      <c r="I721" s="174"/>
      <c r="J721" s="174"/>
      <c r="K721" s="84">
        <f>SUM(K724:K725)</f>
        <v>10</v>
      </c>
      <c r="L721" s="85"/>
      <c r="M721" s="85">
        <f>ROUND(K721*L721,2)</f>
        <v>0</v>
      </c>
    </row>
    <row r="722" spans="1:13" ht="49.5" customHeight="1" x14ac:dyDescent="0.35">
      <c r="A722" s="141"/>
      <c r="B722" s="141"/>
      <c r="C722" s="141"/>
      <c r="D722" s="155" t="s">
        <v>956</v>
      </c>
      <c r="E722" s="156"/>
      <c r="F722" s="156"/>
      <c r="G722" s="156"/>
      <c r="H722" s="156"/>
      <c r="I722" s="156"/>
      <c r="J722" s="157"/>
      <c r="K722" s="86"/>
      <c r="L722" s="86"/>
      <c r="M722" s="86"/>
    </row>
    <row r="723" spans="1:13" ht="15" customHeight="1" x14ac:dyDescent="0.35">
      <c r="A723" s="141"/>
      <c r="B723" s="141"/>
      <c r="C723" s="141"/>
      <c r="D723" s="141"/>
      <c r="E723" s="19"/>
      <c r="F723" s="36" t="s">
        <v>20</v>
      </c>
      <c r="G723" s="36" t="s">
        <v>21</v>
      </c>
      <c r="H723" s="36" t="s">
        <v>22</v>
      </c>
      <c r="I723" s="36" t="s">
        <v>23</v>
      </c>
      <c r="J723" s="36" t="s">
        <v>24</v>
      </c>
      <c r="K723" s="36" t="s">
        <v>25</v>
      </c>
      <c r="L723" s="22"/>
      <c r="M723" s="22"/>
    </row>
    <row r="724" spans="1:13" ht="15" customHeight="1" x14ac:dyDescent="0.35">
      <c r="A724" s="141"/>
      <c r="B724" s="141"/>
      <c r="C724" s="141"/>
      <c r="D724" s="141"/>
      <c r="E724" s="28" t="s">
        <v>352</v>
      </c>
      <c r="F724" s="40">
        <v>4</v>
      </c>
      <c r="G724" s="25"/>
      <c r="H724" s="25"/>
      <c r="I724" s="25"/>
      <c r="J724" s="25">
        <f>ROUND(F724,3)</f>
        <v>4</v>
      </c>
      <c r="K724" s="39"/>
      <c r="L724" s="22"/>
      <c r="M724" s="22"/>
    </row>
    <row r="725" spans="1:13" ht="15" customHeight="1" x14ac:dyDescent="0.35">
      <c r="A725" s="141"/>
      <c r="B725" s="141"/>
      <c r="C725" s="141"/>
      <c r="D725" s="141"/>
      <c r="E725" s="28" t="s">
        <v>353</v>
      </c>
      <c r="F725" s="40">
        <v>6</v>
      </c>
      <c r="G725" s="25"/>
      <c r="H725" s="25"/>
      <c r="I725" s="25"/>
      <c r="J725" s="25">
        <f>ROUND(F725,3)</f>
        <v>6</v>
      </c>
      <c r="K725" s="25">
        <f>SUM(J724:J725)</f>
        <v>10</v>
      </c>
      <c r="L725" s="22"/>
      <c r="M725" s="22"/>
    </row>
    <row r="726" spans="1:13" ht="42.5" customHeight="1" x14ac:dyDescent="0.35">
      <c r="A726" s="27" t="s">
        <v>354</v>
      </c>
      <c r="B726" s="28" t="s">
        <v>16</v>
      </c>
      <c r="C726" s="28" t="s">
        <v>6</v>
      </c>
      <c r="D726" s="154" t="s">
        <v>876</v>
      </c>
      <c r="E726" s="154"/>
      <c r="F726" s="154"/>
      <c r="G726" s="154"/>
      <c r="H726" s="154"/>
      <c r="I726" s="154"/>
      <c r="J726" s="154"/>
      <c r="K726" s="53">
        <f>SUM(K729:K729)</f>
        <v>2</v>
      </c>
      <c r="L726" s="35"/>
      <c r="M726" s="35">
        <f>ROUND(K726*L726,2)</f>
        <v>0</v>
      </c>
    </row>
    <row r="727" spans="1:13" ht="43.5" customHeight="1" x14ac:dyDescent="0.35">
      <c r="A727" s="141"/>
      <c r="B727" s="141"/>
      <c r="C727" s="141"/>
      <c r="D727" s="137" t="s">
        <v>877</v>
      </c>
      <c r="E727" s="138"/>
      <c r="F727" s="138"/>
      <c r="G727" s="138"/>
      <c r="H727" s="138"/>
      <c r="I727" s="138"/>
      <c r="J727" s="139"/>
      <c r="K727" s="30"/>
      <c r="L727" s="30"/>
      <c r="M727" s="30"/>
    </row>
    <row r="728" spans="1:13" ht="15" customHeight="1" x14ac:dyDescent="0.35">
      <c r="A728" s="141"/>
      <c r="B728" s="141"/>
      <c r="C728" s="141"/>
      <c r="D728" s="141"/>
      <c r="E728" s="19"/>
      <c r="F728" s="36" t="s">
        <v>20</v>
      </c>
      <c r="G728" s="36" t="s">
        <v>21</v>
      </c>
      <c r="H728" s="36" t="s">
        <v>22</v>
      </c>
      <c r="I728" s="36" t="s">
        <v>23</v>
      </c>
      <c r="J728" s="36" t="s">
        <v>24</v>
      </c>
      <c r="K728" s="36" t="s">
        <v>25</v>
      </c>
      <c r="L728" s="22"/>
      <c r="M728" s="22"/>
    </row>
    <row r="729" spans="1:13" ht="15" customHeight="1" x14ac:dyDescent="0.35">
      <c r="A729" s="141"/>
      <c r="B729" s="141"/>
      <c r="C729" s="141"/>
      <c r="D729" s="141"/>
      <c r="E729" s="28" t="s">
        <v>347</v>
      </c>
      <c r="F729" s="40">
        <v>2</v>
      </c>
      <c r="G729" s="25"/>
      <c r="H729" s="25"/>
      <c r="I729" s="25"/>
      <c r="J729" s="25">
        <f>ROUND(F729,3)</f>
        <v>2</v>
      </c>
      <c r="K729" s="25">
        <f>SUM(J729:J729)</f>
        <v>2</v>
      </c>
      <c r="L729" s="22"/>
      <c r="M729" s="22"/>
    </row>
    <row r="730" spans="1:13" ht="29.5" customHeight="1" x14ac:dyDescent="0.35">
      <c r="A730" s="27" t="s">
        <v>355</v>
      </c>
      <c r="B730" s="28" t="s">
        <v>16</v>
      </c>
      <c r="C730" s="28" t="s">
        <v>6</v>
      </c>
      <c r="D730" s="174" t="s">
        <v>878</v>
      </c>
      <c r="E730" s="174"/>
      <c r="F730" s="174"/>
      <c r="G730" s="174"/>
      <c r="H730" s="174"/>
      <c r="I730" s="174"/>
      <c r="J730" s="174"/>
      <c r="K730" s="84">
        <f>SUM(K733:K733)</f>
        <v>8</v>
      </c>
      <c r="L730" s="85"/>
      <c r="M730" s="85">
        <f>ROUND(K730*L730,2)</f>
        <v>0</v>
      </c>
    </row>
    <row r="731" spans="1:13" ht="38" customHeight="1" x14ac:dyDescent="0.35">
      <c r="A731" s="141"/>
      <c r="B731" s="141"/>
      <c r="C731" s="141"/>
      <c r="D731" s="155" t="s">
        <v>879</v>
      </c>
      <c r="E731" s="156"/>
      <c r="F731" s="156"/>
      <c r="G731" s="156"/>
      <c r="H731" s="156"/>
      <c r="I731" s="156"/>
      <c r="J731" s="157"/>
      <c r="K731" s="86"/>
      <c r="L731" s="86"/>
      <c r="M731" s="86"/>
    </row>
    <row r="732" spans="1:13" ht="15" customHeight="1" x14ac:dyDescent="0.35">
      <c r="A732" s="141"/>
      <c r="B732" s="141"/>
      <c r="C732" s="141"/>
      <c r="D732" s="141"/>
      <c r="E732" s="19"/>
      <c r="F732" s="36" t="s">
        <v>20</v>
      </c>
      <c r="G732" s="36" t="s">
        <v>21</v>
      </c>
      <c r="H732" s="36" t="s">
        <v>22</v>
      </c>
      <c r="I732" s="36" t="s">
        <v>23</v>
      </c>
      <c r="J732" s="36" t="s">
        <v>24</v>
      </c>
      <c r="K732" s="36" t="s">
        <v>25</v>
      </c>
      <c r="L732" s="22"/>
      <c r="M732" s="22"/>
    </row>
    <row r="733" spans="1:13" ht="15" customHeight="1" x14ac:dyDescent="0.35">
      <c r="A733" s="141"/>
      <c r="B733" s="141"/>
      <c r="C733" s="141"/>
      <c r="D733" s="141"/>
      <c r="E733" s="28" t="s">
        <v>356</v>
      </c>
      <c r="F733" s="40">
        <v>8</v>
      </c>
      <c r="G733" s="25"/>
      <c r="H733" s="25"/>
      <c r="I733" s="25"/>
      <c r="J733" s="25">
        <f>ROUND(F733,3)</f>
        <v>8</v>
      </c>
      <c r="K733" s="25">
        <f>SUM(J733:J733)</f>
        <v>8</v>
      </c>
      <c r="L733" s="22"/>
      <c r="M733" s="22"/>
    </row>
    <row r="734" spans="1:13" ht="34.5" customHeight="1" x14ac:dyDescent="0.35">
      <c r="A734" s="75" t="s">
        <v>357</v>
      </c>
      <c r="B734" s="47" t="s">
        <v>16</v>
      </c>
      <c r="C734" s="47" t="s">
        <v>6</v>
      </c>
      <c r="D734" s="145" t="s">
        <v>358</v>
      </c>
      <c r="E734" s="145"/>
      <c r="F734" s="145"/>
      <c r="G734" s="145"/>
      <c r="H734" s="145"/>
      <c r="I734" s="145"/>
      <c r="J734" s="145"/>
      <c r="K734" s="54">
        <f>SUM(K737:K737)</f>
        <v>2</v>
      </c>
      <c r="L734" s="77"/>
      <c r="M734" s="77">
        <f>ROUND(K734*L734,2)</f>
        <v>0</v>
      </c>
    </row>
    <row r="735" spans="1:13" ht="41.5" customHeight="1" x14ac:dyDescent="0.35">
      <c r="A735" s="140"/>
      <c r="B735" s="140"/>
      <c r="C735" s="140"/>
      <c r="D735" s="142" t="s">
        <v>359</v>
      </c>
      <c r="E735" s="143"/>
      <c r="F735" s="143"/>
      <c r="G735" s="143"/>
      <c r="H735" s="143"/>
      <c r="I735" s="143"/>
      <c r="J735" s="144"/>
      <c r="K735" s="78"/>
      <c r="L735" s="78"/>
      <c r="M735" s="78"/>
    </row>
    <row r="736" spans="1:13" ht="15" customHeight="1" x14ac:dyDescent="0.35">
      <c r="A736" s="140"/>
      <c r="B736" s="140"/>
      <c r="C736" s="140"/>
      <c r="D736" s="39"/>
      <c r="E736" s="47"/>
      <c r="F736" s="36" t="s">
        <v>20</v>
      </c>
      <c r="G736" s="36" t="s">
        <v>21</v>
      </c>
      <c r="H736" s="36" t="s">
        <v>22</v>
      </c>
      <c r="I736" s="36" t="s">
        <v>23</v>
      </c>
      <c r="J736" s="36" t="s">
        <v>24</v>
      </c>
      <c r="K736" s="36" t="s">
        <v>25</v>
      </c>
      <c r="L736" s="39"/>
      <c r="M736" s="39"/>
    </row>
    <row r="737" spans="1:13" ht="15" customHeight="1" x14ac:dyDescent="0.35">
      <c r="A737" s="140"/>
      <c r="B737" s="140"/>
      <c r="C737" s="140"/>
      <c r="D737" s="47"/>
      <c r="E737" s="47" t="s">
        <v>360</v>
      </c>
      <c r="F737" s="40">
        <v>2</v>
      </c>
      <c r="G737" s="25"/>
      <c r="H737" s="25"/>
      <c r="I737" s="25"/>
      <c r="J737" s="25">
        <f>ROUND(F737,3)</f>
        <v>2</v>
      </c>
      <c r="K737" s="25">
        <f>SUM(J737:J737)</f>
        <v>2</v>
      </c>
      <c r="L737" s="39"/>
      <c r="M737" s="39"/>
    </row>
    <row r="738" spans="1:13" ht="46" customHeight="1" x14ac:dyDescent="0.35">
      <c r="A738" s="75" t="s">
        <v>361</v>
      </c>
      <c r="B738" s="47" t="s">
        <v>16</v>
      </c>
      <c r="C738" s="47" t="s">
        <v>6</v>
      </c>
      <c r="D738" s="145" t="s">
        <v>362</v>
      </c>
      <c r="E738" s="145"/>
      <c r="F738" s="145"/>
      <c r="G738" s="145"/>
      <c r="H738" s="145"/>
      <c r="I738" s="145"/>
      <c r="J738" s="145"/>
      <c r="K738" s="54">
        <f>SUM(K741:K741)</f>
        <v>4</v>
      </c>
      <c r="L738" s="77"/>
      <c r="M738" s="77">
        <f>ROUND(K738*L738,2)</f>
        <v>0</v>
      </c>
    </row>
    <row r="739" spans="1:13" ht="39.5" customHeight="1" x14ac:dyDescent="0.35">
      <c r="A739" s="140"/>
      <c r="B739" s="140"/>
      <c r="C739" s="140"/>
      <c r="D739" s="142" t="s">
        <v>363</v>
      </c>
      <c r="E739" s="143"/>
      <c r="F739" s="143"/>
      <c r="G739" s="143"/>
      <c r="H739" s="143"/>
      <c r="I739" s="143"/>
      <c r="J739" s="144"/>
      <c r="K739" s="78"/>
      <c r="L739" s="78"/>
      <c r="M739" s="78"/>
    </row>
    <row r="740" spans="1:13" ht="15" customHeight="1" x14ac:dyDescent="0.35">
      <c r="A740" s="140"/>
      <c r="B740" s="140"/>
      <c r="C740" s="140"/>
      <c r="D740" s="140"/>
      <c r="E740" s="47"/>
      <c r="F740" s="36" t="s">
        <v>20</v>
      </c>
      <c r="G740" s="36" t="s">
        <v>21</v>
      </c>
      <c r="H740" s="36" t="s">
        <v>22</v>
      </c>
      <c r="I740" s="36" t="s">
        <v>23</v>
      </c>
      <c r="J740" s="36" t="s">
        <v>24</v>
      </c>
      <c r="K740" s="36" t="s">
        <v>25</v>
      </c>
      <c r="L740" s="39"/>
      <c r="M740" s="39"/>
    </row>
    <row r="741" spans="1:13" ht="15" customHeight="1" x14ac:dyDescent="0.35">
      <c r="A741" s="140"/>
      <c r="B741" s="140"/>
      <c r="C741" s="140"/>
      <c r="D741" s="140"/>
      <c r="E741" s="47" t="s">
        <v>344</v>
      </c>
      <c r="F741" s="40">
        <v>4</v>
      </c>
      <c r="G741" s="25"/>
      <c r="H741" s="25"/>
      <c r="I741" s="25"/>
      <c r="J741" s="25">
        <f>ROUND(F741,3)</f>
        <v>4</v>
      </c>
      <c r="K741" s="25">
        <f>SUM(J741:J741)</f>
        <v>4</v>
      </c>
      <c r="L741" s="39"/>
      <c r="M741" s="39"/>
    </row>
    <row r="742" spans="1:13" ht="34" customHeight="1" x14ac:dyDescent="0.35">
      <c r="A742" s="75" t="s">
        <v>364</v>
      </c>
      <c r="B742" s="47" t="s">
        <v>16</v>
      </c>
      <c r="C742" s="47" t="s">
        <v>6</v>
      </c>
      <c r="D742" s="145" t="s">
        <v>365</v>
      </c>
      <c r="E742" s="145"/>
      <c r="F742" s="145"/>
      <c r="G742" s="145"/>
      <c r="H742" s="145"/>
      <c r="I742" s="145"/>
      <c r="J742" s="145"/>
      <c r="K742" s="54">
        <f>SUM(K745:K745)</f>
        <v>13</v>
      </c>
      <c r="L742" s="77"/>
      <c r="M742" s="77">
        <f>ROUND(K742*L742,2)</f>
        <v>0</v>
      </c>
    </row>
    <row r="743" spans="1:13" ht="40.5" customHeight="1" x14ac:dyDescent="0.35">
      <c r="A743" s="140"/>
      <c r="B743" s="140"/>
      <c r="C743" s="140"/>
      <c r="D743" s="142" t="s">
        <v>366</v>
      </c>
      <c r="E743" s="143"/>
      <c r="F743" s="143"/>
      <c r="G743" s="143"/>
      <c r="H743" s="143"/>
      <c r="I743" s="143"/>
      <c r="J743" s="144"/>
      <c r="K743" s="78"/>
      <c r="L743" s="78"/>
      <c r="M743" s="78"/>
    </row>
    <row r="744" spans="1:13" ht="15" customHeight="1" x14ac:dyDescent="0.35">
      <c r="A744" s="140"/>
      <c r="B744" s="140"/>
      <c r="C744" s="140"/>
      <c r="D744" s="140"/>
      <c r="E744" s="47"/>
      <c r="F744" s="36" t="s">
        <v>20</v>
      </c>
      <c r="G744" s="36" t="s">
        <v>21</v>
      </c>
      <c r="H744" s="36" t="s">
        <v>22</v>
      </c>
      <c r="I744" s="36" t="s">
        <v>23</v>
      </c>
      <c r="J744" s="36" t="s">
        <v>24</v>
      </c>
      <c r="K744" s="36" t="s">
        <v>25</v>
      </c>
      <c r="L744" s="39"/>
      <c r="M744" s="39"/>
    </row>
    <row r="745" spans="1:13" ht="15" customHeight="1" x14ac:dyDescent="0.35">
      <c r="A745" s="140"/>
      <c r="B745" s="140"/>
      <c r="C745" s="140"/>
      <c r="D745" s="140"/>
      <c r="E745" s="47" t="s">
        <v>345</v>
      </c>
      <c r="F745" s="40">
        <v>13</v>
      </c>
      <c r="G745" s="25"/>
      <c r="H745" s="25"/>
      <c r="I745" s="25"/>
      <c r="J745" s="25">
        <f>ROUND(F745,3)</f>
        <v>13</v>
      </c>
      <c r="K745" s="25">
        <f>SUM(J745:J745)</f>
        <v>13</v>
      </c>
      <c r="L745" s="39"/>
      <c r="M745" s="39"/>
    </row>
    <row r="746" spans="1:13" ht="26" customHeight="1" x14ac:dyDescent="0.35">
      <c r="A746" s="27" t="s">
        <v>367</v>
      </c>
      <c r="B746" s="28" t="s">
        <v>16</v>
      </c>
      <c r="C746" s="28" t="s">
        <v>6</v>
      </c>
      <c r="D746" s="174" t="s">
        <v>880</v>
      </c>
      <c r="E746" s="174"/>
      <c r="F746" s="174"/>
      <c r="G746" s="174"/>
      <c r="H746" s="174"/>
      <c r="I746" s="174"/>
      <c r="J746" s="174"/>
      <c r="K746" s="53">
        <f>SUM(K749:K750)</f>
        <v>17</v>
      </c>
      <c r="L746" s="35"/>
      <c r="M746" s="35">
        <f>ROUND(K746*L746,2)</f>
        <v>0</v>
      </c>
    </row>
    <row r="747" spans="1:13" ht="65" customHeight="1" x14ac:dyDescent="0.35">
      <c r="A747" s="141"/>
      <c r="B747" s="141"/>
      <c r="C747" s="141"/>
      <c r="D747" s="137" t="s">
        <v>881</v>
      </c>
      <c r="E747" s="138"/>
      <c r="F747" s="138"/>
      <c r="G747" s="138"/>
      <c r="H747" s="138"/>
      <c r="I747" s="138"/>
      <c r="J747" s="139"/>
      <c r="K747" s="30"/>
      <c r="L747" s="30"/>
      <c r="M747" s="30"/>
    </row>
    <row r="748" spans="1:13" ht="15" customHeight="1" x14ac:dyDescent="0.35">
      <c r="A748" s="141"/>
      <c r="B748" s="141"/>
      <c r="C748" s="141"/>
      <c r="D748" s="141"/>
      <c r="E748" s="19"/>
      <c r="F748" s="36" t="s">
        <v>20</v>
      </c>
      <c r="G748" s="36" t="s">
        <v>21</v>
      </c>
      <c r="H748" s="36" t="s">
        <v>22</v>
      </c>
      <c r="I748" s="36" t="s">
        <v>23</v>
      </c>
      <c r="J748" s="36" t="s">
        <v>24</v>
      </c>
      <c r="K748" s="36" t="s">
        <v>25</v>
      </c>
      <c r="L748" s="22"/>
      <c r="M748" s="22"/>
    </row>
    <row r="749" spans="1:13" ht="15" customHeight="1" x14ac:dyDescent="0.35">
      <c r="A749" s="141"/>
      <c r="B749" s="141"/>
      <c r="C749" s="141"/>
      <c r="D749" s="141"/>
      <c r="E749" s="28" t="s">
        <v>344</v>
      </c>
      <c r="F749" s="40">
        <v>4</v>
      </c>
      <c r="G749" s="25"/>
      <c r="H749" s="25"/>
      <c r="I749" s="25"/>
      <c r="J749" s="25">
        <f>ROUND(F749,3)</f>
        <v>4</v>
      </c>
      <c r="K749" s="39"/>
      <c r="L749" s="22"/>
      <c r="M749" s="22"/>
    </row>
    <row r="750" spans="1:13" ht="15" customHeight="1" x14ac:dyDescent="0.35">
      <c r="A750" s="141"/>
      <c r="B750" s="141"/>
      <c r="C750" s="141"/>
      <c r="D750" s="141"/>
      <c r="E750" s="28" t="s">
        <v>345</v>
      </c>
      <c r="F750" s="40">
        <v>13</v>
      </c>
      <c r="G750" s="25"/>
      <c r="H750" s="25"/>
      <c r="I750" s="25"/>
      <c r="J750" s="25">
        <f>ROUND(F750,3)</f>
        <v>13</v>
      </c>
      <c r="K750" s="25">
        <f>SUM(J749:J750)</f>
        <v>17</v>
      </c>
      <c r="L750" s="22"/>
      <c r="M750" s="22"/>
    </row>
    <row r="751" spans="1:13" ht="26" customHeight="1" x14ac:dyDescent="0.35">
      <c r="A751" s="75" t="s">
        <v>368</v>
      </c>
      <c r="B751" s="47" t="s">
        <v>16</v>
      </c>
      <c r="C751" s="47" t="s">
        <v>6</v>
      </c>
      <c r="D751" s="154" t="s">
        <v>880</v>
      </c>
      <c r="E751" s="154"/>
      <c r="F751" s="154"/>
      <c r="G751" s="154"/>
      <c r="H751" s="154"/>
      <c r="I751" s="154"/>
      <c r="J751" s="154"/>
      <c r="K751" s="82">
        <f>SUM(K754:K754)</f>
        <v>2</v>
      </c>
      <c r="L751" s="83"/>
      <c r="M751" s="83">
        <f>ROUND(K751*L751,2)</f>
        <v>0</v>
      </c>
    </row>
    <row r="752" spans="1:13" ht="64.5" customHeight="1" x14ac:dyDescent="0.35">
      <c r="A752" s="140"/>
      <c r="B752" s="140"/>
      <c r="C752" s="140"/>
      <c r="D752" s="149" t="s">
        <v>882</v>
      </c>
      <c r="E752" s="150"/>
      <c r="F752" s="150"/>
      <c r="G752" s="150"/>
      <c r="H752" s="150"/>
      <c r="I752" s="150"/>
      <c r="J752" s="151"/>
      <c r="K752" s="81"/>
      <c r="L752" s="81"/>
      <c r="M752" s="81"/>
    </row>
    <row r="753" spans="1:13" ht="15" customHeight="1" x14ac:dyDescent="0.35">
      <c r="A753" s="140"/>
      <c r="B753" s="140"/>
      <c r="C753" s="140"/>
      <c r="D753" s="140"/>
      <c r="E753" s="47"/>
      <c r="F753" s="36" t="s">
        <v>20</v>
      </c>
      <c r="G753" s="36" t="s">
        <v>21</v>
      </c>
      <c r="H753" s="36" t="s">
        <v>22</v>
      </c>
      <c r="I753" s="36" t="s">
        <v>23</v>
      </c>
      <c r="J753" s="36" t="s">
        <v>24</v>
      </c>
      <c r="K753" s="36" t="s">
        <v>25</v>
      </c>
      <c r="L753" s="39"/>
      <c r="M753" s="39"/>
    </row>
    <row r="754" spans="1:13" ht="15" customHeight="1" x14ac:dyDescent="0.35">
      <c r="A754" s="140"/>
      <c r="B754" s="140"/>
      <c r="C754" s="140"/>
      <c r="D754" s="140"/>
      <c r="E754" s="47" t="s">
        <v>347</v>
      </c>
      <c r="F754" s="40">
        <v>2</v>
      </c>
      <c r="G754" s="25"/>
      <c r="H754" s="25"/>
      <c r="I754" s="25"/>
      <c r="J754" s="25">
        <f>ROUND(F754,3)</f>
        <v>2</v>
      </c>
      <c r="K754" s="25">
        <f>SUM(J754:J754)</f>
        <v>2</v>
      </c>
      <c r="L754" s="39"/>
      <c r="M754" s="39"/>
    </row>
    <row r="755" spans="1:13" ht="28" customHeight="1" x14ac:dyDescent="0.35">
      <c r="A755" s="75" t="s">
        <v>369</v>
      </c>
      <c r="B755" s="47" t="s">
        <v>16</v>
      </c>
      <c r="C755" s="47" t="s">
        <v>6</v>
      </c>
      <c r="D755" s="145" t="s">
        <v>370</v>
      </c>
      <c r="E755" s="145"/>
      <c r="F755" s="145"/>
      <c r="G755" s="145"/>
      <c r="H755" s="145"/>
      <c r="I755" s="145"/>
      <c r="J755" s="145"/>
      <c r="K755" s="54">
        <f>SUM(K758:K758)</f>
        <v>2</v>
      </c>
      <c r="L755" s="77"/>
      <c r="M755" s="77">
        <f>ROUND(K755*L755,2)</f>
        <v>0</v>
      </c>
    </row>
    <row r="756" spans="1:13" ht="35" customHeight="1" x14ac:dyDescent="0.35">
      <c r="A756" s="140"/>
      <c r="B756" s="140"/>
      <c r="C756" s="140"/>
      <c r="D756" s="142" t="s">
        <v>371</v>
      </c>
      <c r="E756" s="143"/>
      <c r="F756" s="143"/>
      <c r="G756" s="143"/>
      <c r="H756" s="143"/>
      <c r="I756" s="143"/>
      <c r="J756" s="144"/>
      <c r="K756" s="78"/>
      <c r="L756" s="78"/>
      <c r="M756" s="78"/>
    </row>
    <row r="757" spans="1:13" ht="15" customHeight="1" x14ac:dyDescent="0.35">
      <c r="A757" s="140"/>
      <c r="B757" s="140"/>
      <c r="C757" s="140"/>
      <c r="D757" s="140"/>
      <c r="E757" s="47"/>
      <c r="F757" s="36" t="s">
        <v>20</v>
      </c>
      <c r="G757" s="36" t="s">
        <v>21</v>
      </c>
      <c r="H757" s="36" t="s">
        <v>22</v>
      </c>
      <c r="I757" s="36" t="s">
        <v>23</v>
      </c>
      <c r="J757" s="36" t="s">
        <v>24</v>
      </c>
      <c r="K757" s="36" t="s">
        <v>25</v>
      </c>
      <c r="L757" s="39"/>
      <c r="M757" s="39"/>
    </row>
    <row r="758" spans="1:13" ht="15" customHeight="1" x14ac:dyDescent="0.35">
      <c r="A758" s="140"/>
      <c r="B758" s="140"/>
      <c r="C758" s="140"/>
      <c r="D758" s="140"/>
      <c r="E758" s="47" t="s">
        <v>360</v>
      </c>
      <c r="F758" s="40">
        <v>2</v>
      </c>
      <c r="G758" s="25"/>
      <c r="H758" s="25"/>
      <c r="I758" s="25"/>
      <c r="J758" s="25">
        <f>ROUND(F758,3)</f>
        <v>2</v>
      </c>
      <c r="K758" s="25">
        <f>SUM(J758:J758)</f>
        <v>2</v>
      </c>
      <c r="L758" s="39"/>
      <c r="M758" s="39"/>
    </row>
    <row r="759" spans="1:13" ht="30.5" customHeight="1" x14ac:dyDescent="0.35">
      <c r="A759" s="75" t="s">
        <v>372</v>
      </c>
      <c r="B759" s="47" t="s">
        <v>16</v>
      </c>
      <c r="C759" s="47" t="s">
        <v>6</v>
      </c>
      <c r="D759" s="154" t="s">
        <v>904</v>
      </c>
      <c r="E759" s="154"/>
      <c r="F759" s="154"/>
      <c r="G759" s="154"/>
      <c r="H759" s="154"/>
      <c r="I759" s="154"/>
      <c r="J759" s="154"/>
      <c r="K759" s="82">
        <f>SUM(K762:K762)</f>
        <v>1</v>
      </c>
      <c r="L759" s="83"/>
      <c r="M759" s="83">
        <f>ROUND(K759*L759,2)</f>
        <v>0</v>
      </c>
    </row>
    <row r="760" spans="1:13" ht="41" customHeight="1" x14ac:dyDescent="0.35">
      <c r="A760" s="140"/>
      <c r="B760" s="140"/>
      <c r="C760" s="140"/>
      <c r="D760" s="149" t="s">
        <v>905</v>
      </c>
      <c r="E760" s="150"/>
      <c r="F760" s="150"/>
      <c r="G760" s="150"/>
      <c r="H760" s="150"/>
      <c r="I760" s="150"/>
      <c r="J760" s="151"/>
      <c r="K760" s="81"/>
      <c r="L760" s="81"/>
      <c r="M760" s="81"/>
    </row>
    <row r="761" spans="1:13" ht="15" customHeight="1" x14ac:dyDescent="0.35">
      <c r="A761" s="140"/>
      <c r="B761" s="140"/>
      <c r="C761" s="140"/>
      <c r="D761" s="140"/>
      <c r="E761" s="47"/>
      <c r="F761" s="36" t="s">
        <v>20</v>
      </c>
      <c r="G761" s="36" t="s">
        <v>21</v>
      </c>
      <c r="H761" s="36" t="s">
        <v>22</v>
      </c>
      <c r="I761" s="36" t="s">
        <v>23</v>
      </c>
      <c r="J761" s="36" t="s">
        <v>24</v>
      </c>
      <c r="K761" s="36" t="s">
        <v>25</v>
      </c>
      <c r="L761" s="39"/>
      <c r="M761" s="39"/>
    </row>
    <row r="762" spans="1:13" ht="15" customHeight="1" x14ac:dyDescent="0.35">
      <c r="A762" s="140"/>
      <c r="B762" s="140"/>
      <c r="C762" s="140"/>
      <c r="D762" s="140"/>
      <c r="E762" s="47" t="s">
        <v>224</v>
      </c>
      <c r="F762" s="40">
        <v>1</v>
      </c>
      <c r="G762" s="25"/>
      <c r="H762" s="25"/>
      <c r="I762" s="25"/>
      <c r="J762" s="25">
        <f>ROUND(F762,3)</f>
        <v>1</v>
      </c>
      <c r="K762" s="25">
        <f>SUM(J762:J762)</f>
        <v>1</v>
      </c>
      <c r="L762" s="39"/>
      <c r="M762" s="39"/>
    </row>
    <row r="763" spans="1:13" ht="28.5" customHeight="1" x14ac:dyDescent="0.35">
      <c r="A763" s="27" t="s">
        <v>373</v>
      </c>
      <c r="B763" s="28" t="s">
        <v>16</v>
      </c>
      <c r="C763" s="28" t="s">
        <v>6</v>
      </c>
      <c r="D763" s="174" t="s">
        <v>883</v>
      </c>
      <c r="E763" s="174"/>
      <c r="F763" s="174"/>
      <c r="G763" s="174"/>
      <c r="H763" s="174"/>
      <c r="I763" s="174"/>
      <c r="J763" s="174"/>
      <c r="K763" s="84">
        <f>SUM(K766:K766)</f>
        <v>2</v>
      </c>
      <c r="L763" s="85"/>
      <c r="M763" s="85">
        <f>ROUND(K763*L763,2)</f>
        <v>0</v>
      </c>
    </row>
    <row r="764" spans="1:13" ht="33" customHeight="1" x14ac:dyDescent="0.35">
      <c r="A764" s="141"/>
      <c r="B764" s="141"/>
      <c r="C764" s="141"/>
      <c r="D764" s="155" t="s">
        <v>884</v>
      </c>
      <c r="E764" s="156"/>
      <c r="F764" s="156"/>
      <c r="G764" s="156"/>
      <c r="H764" s="156"/>
      <c r="I764" s="156"/>
      <c r="J764" s="157"/>
      <c r="K764" s="86"/>
      <c r="L764" s="86"/>
      <c r="M764" s="86"/>
    </row>
    <row r="765" spans="1:13" ht="15" customHeight="1" x14ac:dyDescent="0.35">
      <c r="A765" s="141"/>
      <c r="B765" s="141"/>
      <c r="C765" s="141"/>
      <c r="D765" s="141"/>
      <c r="E765" s="19"/>
      <c r="F765" s="36" t="s">
        <v>20</v>
      </c>
      <c r="G765" s="36" t="s">
        <v>21</v>
      </c>
      <c r="H765" s="36" t="s">
        <v>22</v>
      </c>
      <c r="I765" s="36" t="s">
        <v>23</v>
      </c>
      <c r="J765" s="36" t="s">
        <v>24</v>
      </c>
      <c r="K765" s="36" t="s">
        <v>25</v>
      </c>
      <c r="L765" s="39"/>
      <c r="M765" s="39"/>
    </row>
    <row r="766" spans="1:13" ht="15" customHeight="1" x14ac:dyDescent="0.35">
      <c r="A766" s="141"/>
      <c r="B766" s="141"/>
      <c r="C766" s="141"/>
      <c r="D766" s="141"/>
      <c r="E766" s="28" t="s">
        <v>360</v>
      </c>
      <c r="F766" s="40">
        <v>2</v>
      </c>
      <c r="G766" s="25"/>
      <c r="H766" s="25"/>
      <c r="I766" s="25"/>
      <c r="J766" s="25">
        <f>ROUND(F766,3)</f>
        <v>2</v>
      </c>
      <c r="K766" s="25">
        <f>SUM(J766:J766)</f>
        <v>2</v>
      </c>
      <c r="L766" s="39"/>
      <c r="M766" s="39"/>
    </row>
    <row r="767" spans="1:13" ht="45.5" customHeight="1" x14ac:dyDescent="0.35">
      <c r="A767" s="75" t="s">
        <v>374</v>
      </c>
      <c r="B767" s="47" t="s">
        <v>16</v>
      </c>
      <c r="C767" s="47" t="s">
        <v>6</v>
      </c>
      <c r="D767" s="154" t="s">
        <v>885</v>
      </c>
      <c r="E767" s="154"/>
      <c r="F767" s="154"/>
      <c r="G767" s="154"/>
      <c r="H767" s="154"/>
      <c r="I767" s="154"/>
      <c r="J767" s="154"/>
      <c r="K767" s="82">
        <f>SUM(K770:K770)</f>
        <v>2</v>
      </c>
      <c r="L767" s="83"/>
      <c r="M767" s="83">
        <f>ROUND(K767*L767,2)</f>
        <v>0</v>
      </c>
    </row>
    <row r="768" spans="1:13" ht="30.5" customHeight="1" x14ac:dyDescent="0.35">
      <c r="A768" s="140"/>
      <c r="B768" s="140"/>
      <c r="C768" s="140"/>
      <c r="D768" s="149" t="s">
        <v>886</v>
      </c>
      <c r="E768" s="150"/>
      <c r="F768" s="150"/>
      <c r="G768" s="150"/>
      <c r="H768" s="150"/>
      <c r="I768" s="150"/>
      <c r="J768" s="151"/>
      <c r="K768" s="81"/>
      <c r="L768" s="81"/>
      <c r="M768" s="81"/>
    </row>
    <row r="769" spans="1:13" ht="15" customHeight="1" x14ac:dyDescent="0.35">
      <c r="A769" s="140"/>
      <c r="B769" s="140"/>
      <c r="C769" s="140"/>
      <c r="D769" s="140"/>
      <c r="E769" s="47"/>
      <c r="F769" s="36" t="s">
        <v>20</v>
      </c>
      <c r="G769" s="36" t="s">
        <v>21</v>
      </c>
      <c r="H769" s="36" t="s">
        <v>22</v>
      </c>
      <c r="I769" s="36" t="s">
        <v>23</v>
      </c>
      <c r="J769" s="36" t="s">
        <v>24</v>
      </c>
      <c r="K769" s="36" t="s">
        <v>25</v>
      </c>
      <c r="L769" s="39"/>
      <c r="M769" s="39"/>
    </row>
    <row r="770" spans="1:13" ht="15" customHeight="1" x14ac:dyDescent="0.35">
      <c r="A770" s="140"/>
      <c r="B770" s="140"/>
      <c r="C770" s="140"/>
      <c r="D770" s="140"/>
      <c r="E770" s="47" t="s">
        <v>360</v>
      </c>
      <c r="F770" s="40">
        <v>2</v>
      </c>
      <c r="G770" s="25"/>
      <c r="H770" s="25"/>
      <c r="I770" s="25"/>
      <c r="J770" s="25">
        <f>ROUND(F770,3)</f>
        <v>2</v>
      </c>
      <c r="K770" s="25">
        <f>SUM(J770:J770)</f>
        <v>2</v>
      </c>
      <c r="L770" s="39"/>
      <c r="M770" s="39"/>
    </row>
    <row r="771" spans="1:13" ht="45.5" customHeight="1" x14ac:dyDescent="0.35">
      <c r="A771" s="27" t="s">
        <v>375</v>
      </c>
      <c r="B771" s="28" t="s">
        <v>16</v>
      </c>
      <c r="C771" s="28" t="s">
        <v>6</v>
      </c>
      <c r="D771" s="174" t="s">
        <v>887</v>
      </c>
      <c r="E771" s="174"/>
      <c r="F771" s="174"/>
      <c r="G771" s="174"/>
      <c r="H771" s="174"/>
      <c r="I771" s="174"/>
      <c r="J771" s="174"/>
      <c r="K771" s="84">
        <f>SUM(K774:K775)</f>
        <v>4</v>
      </c>
      <c r="L771" s="85"/>
      <c r="M771" s="85">
        <f>ROUND(K771*L771,2)</f>
        <v>0</v>
      </c>
    </row>
    <row r="772" spans="1:13" ht="41" customHeight="1" x14ac:dyDescent="0.35">
      <c r="A772" s="141"/>
      <c r="B772" s="141"/>
      <c r="C772" s="141"/>
      <c r="D772" s="155" t="s">
        <v>888</v>
      </c>
      <c r="E772" s="156"/>
      <c r="F772" s="156"/>
      <c r="G772" s="156"/>
      <c r="H772" s="156"/>
      <c r="I772" s="156"/>
      <c r="J772" s="157"/>
      <c r="K772" s="86"/>
      <c r="L772" s="86"/>
      <c r="M772" s="86"/>
    </row>
    <row r="773" spans="1:13" ht="15" customHeight="1" x14ac:dyDescent="0.35">
      <c r="A773" s="141"/>
      <c r="B773" s="141"/>
      <c r="C773" s="141"/>
      <c r="D773" s="141"/>
      <c r="E773" s="19"/>
      <c r="F773" s="87" t="s">
        <v>20</v>
      </c>
      <c r="G773" s="87" t="s">
        <v>21</v>
      </c>
      <c r="H773" s="87" t="s">
        <v>22</v>
      </c>
      <c r="I773" s="87" t="s">
        <v>23</v>
      </c>
      <c r="J773" s="87" t="s">
        <v>24</v>
      </c>
      <c r="K773" s="87" t="s">
        <v>25</v>
      </c>
      <c r="L773" s="22"/>
      <c r="M773" s="22"/>
    </row>
    <row r="774" spans="1:13" ht="15" customHeight="1" x14ac:dyDescent="0.35">
      <c r="A774" s="141"/>
      <c r="B774" s="141"/>
      <c r="C774" s="141"/>
      <c r="D774" s="141"/>
      <c r="E774" s="28" t="s">
        <v>376</v>
      </c>
      <c r="F774" s="23">
        <v>2</v>
      </c>
      <c r="G774" s="24"/>
      <c r="H774" s="24"/>
      <c r="I774" s="24"/>
      <c r="J774" s="80">
        <f>ROUND(F774,3)</f>
        <v>2</v>
      </c>
      <c r="K774" s="22"/>
      <c r="L774" s="22"/>
      <c r="M774" s="22"/>
    </row>
    <row r="775" spans="1:13" ht="15" customHeight="1" x14ac:dyDescent="0.35">
      <c r="A775" s="141"/>
      <c r="B775" s="141"/>
      <c r="C775" s="141"/>
      <c r="D775" s="141"/>
      <c r="E775" s="28" t="s">
        <v>377</v>
      </c>
      <c r="F775" s="23">
        <v>2</v>
      </c>
      <c r="G775" s="24"/>
      <c r="H775" s="24"/>
      <c r="I775" s="24"/>
      <c r="J775" s="80">
        <f>ROUND(F775,3)</f>
        <v>2</v>
      </c>
      <c r="K775" s="26">
        <f>SUM(J774:J775)</f>
        <v>4</v>
      </c>
      <c r="L775" s="22"/>
      <c r="M775" s="22"/>
    </row>
    <row r="776" spans="1:13" ht="34.5" customHeight="1" x14ac:dyDescent="0.35">
      <c r="A776" s="88" t="s">
        <v>378</v>
      </c>
      <c r="B776" s="89" t="s">
        <v>16</v>
      </c>
      <c r="C776" s="89" t="s">
        <v>6</v>
      </c>
      <c r="D776" s="174" t="s">
        <v>889</v>
      </c>
      <c r="E776" s="174"/>
      <c r="F776" s="174"/>
      <c r="G776" s="174"/>
      <c r="H776" s="174"/>
      <c r="I776" s="174"/>
      <c r="J776" s="174"/>
      <c r="K776" s="84">
        <f>SUM(K779:K781)</f>
        <v>12</v>
      </c>
      <c r="L776" s="85"/>
      <c r="M776" s="85">
        <f>ROUND(K776*L776,2)</f>
        <v>0</v>
      </c>
    </row>
    <row r="777" spans="1:13" ht="16" customHeight="1" x14ac:dyDescent="0.35">
      <c r="A777" s="175"/>
      <c r="B777" s="175"/>
      <c r="C777" s="175"/>
      <c r="D777" s="155" t="s">
        <v>890</v>
      </c>
      <c r="E777" s="156"/>
      <c r="F777" s="156"/>
      <c r="G777" s="156"/>
      <c r="H777" s="156"/>
      <c r="I777" s="156"/>
      <c r="J777" s="157"/>
      <c r="K777" s="86"/>
      <c r="L777" s="86"/>
      <c r="M777" s="86"/>
    </row>
    <row r="778" spans="1:13" ht="15" customHeight="1" x14ac:dyDescent="0.35">
      <c r="A778" s="175"/>
      <c r="B778" s="175"/>
      <c r="C778" s="175"/>
      <c r="D778" s="175"/>
      <c r="E778" s="90"/>
      <c r="F778" s="91" t="s">
        <v>20</v>
      </c>
      <c r="G778" s="91" t="s">
        <v>21</v>
      </c>
      <c r="H778" s="91" t="s">
        <v>22</v>
      </c>
      <c r="I778" s="91" t="s">
        <v>23</v>
      </c>
      <c r="J778" s="91" t="s">
        <v>24</v>
      </c>
      <c r="K778" s="91" t="s">
        <v>25</v>
      </c>
      <c r="L778" s="92"/>
      <c r="M778" s="92"/>
    </row>
    <row r="779" spans="1:13" ht="15" customHeight="1" x14ac:dyDescent="0.35">
      <c r="A779" s="175"/>
      <c r="B779" s="175"/>
      <c r="C779" s="175"/>
      <c r="D779" s="175"/>
      <c r="E779" s="90" t="s">
        <v>344</v>
      </c>
      <c r="F779" s="93">
        <v>4</v>
      </c>
      <c r="G779" s="94"/>
      <c r="H779" s="94"/>
      <c r="I779" s="94"/>
      <c r="J779" s="94">
        <f>ROUND(F779,3)</f>
        <v>4</v>
      </c>
      <c r="K779" s="92"/>
      <c r="L779" s="92"/>
      <c r="M779" s="92"/>
    </row>
    <row r="780" spans="1:13" ht="15" customHeight="1" x14ac:dyDescent="0.35">
      <c r="A780" s="175"/>
      <c r="B780" s="175"/>
      <c r="C780" s="175"/>
      <c r="D780" s="175"/>
      <c r="E780" s="90" t="s">
        <v>345</v>
      </c>
      <c r="F780" s="93">
        <v>6</v>
      </c>
      <c r="G780" s="94"/>
      <c r="H780" s="94"/>
      <c r="I780" s="94"/>
      <c r="J780" s="94">
        <f>ROUND(F780,3)</f>
        <v>6</v>
      </c>
      <c r="K780" s="92"/>
      <c r="L780" s="92"/>
      <c r="M780" s="92"/>
    </row>
    <row r="781" spans="1:13" ht="15" customHeight="1" x14ac:dyDescent="0.35">
      <c r="A781" s="175"/>
      <c r="B781" s="175"/>
      <c r="C781" s="175"/>
      <c r="D781" s="175"/>
      <c r="E781" s="90" t="s">
        <v>347</v>
      </c>
      <c r="F781" s="93">
        <v>2</v>
      </c>
      <c r="G781" s="94"/>
      <c r="H781" s="94"/>
      <c r="I781" s="94"/>
      <c r="J781" s="94">
        <f>ROUND(F781,3)</f>
        <v>2</v>
      </c>
      <c r="K781" s="94">
        <f>SUM(J779:J781)</f>
        <v>12</v>
      </c>
      <c r="L781" s="92"/>
      <c r="M781" s="92"/>
    </row>
    <row r="782" spans="1:13" ht="34.5" customHeight="1" x14ac:dyDescent="0.35">
      <c r="A782" s="27" t="s">
        <v>379</v>
      </c>
      <c r="B782" s="28" t="s">
        <v>16</v>
      </c>
      <c r="C782" s="28" t="s">
        <v>6</v>
      </c>
      <c r="D782" s="148" t="s">
        <v>380</v>
      </c>
      <c r="E782" s="148"/>
      <c r="F782" s="148"/>
      <c r="G782" s="148"/>
      <c r="H782" s="148"/>
      <c r="I782" s="148"/>
      <c r="J782" s="148"/>
      <c r="K782" s="53">
        <f>SUM(K785:K787)</f>
        <v>8</v>
      </c>
      <c r="L782" s="35"/>
      <c r="M782" s="35">
        <f>ROUND(K782*L782,2)</f>
        <v>0</v>
      </c>
    </row>
    <row r="783" spans="1:13" ht="21.15" customHeight="1" x14ac:dyDescent="0.35">
      <c r="A783" s="141"/>
      <c r="B783" s="141"/>
      <c r="C783" s="141"/>
      <c r="D783" s="137" t="s">
        <v>381</v>
      </c>
      <c r="E783" s="138"/>
      <c r="F783" s="138"/>
      <c r="G783" s="138"/>
      <c r="H783" s="138"/>
      <c r="I783" s="138"/>
      <c r="J783" s="139"/>
      <c r="K783" s="30"/>
      <c r="L783" s="30"/>
      <c r="M783" s="30"/>
    </row>
    <row r="784" spans="1:13" ht="15" customHeight="1" x14ac:dyDescent="0.35">
      <c r="A784" s="141"/>
      <c r="B784" s="141"/>
      <c r="C784" s="141"/>
      <c r="D784" s="141"/>
      <c r="E784" s="19"/>
      <c r="F784" s="36" t="s">
        <v>20</v>
      </c>
      <c r="G784" s="36" t="s">
        <v>21</v>
      </c>
      <c r="H784" s="36" t="s">
        <v>22</v>
      </c>
      <c r="I784" s="36" t="s">
        <v>23</v>
      </c>
      <c r="J784" s="36" t="s">
        <v>24</v>
      </c>
      <c r="K784" s="36" t="s">
        <v>25</v>
      </c>
      <c r="L784" s="22"/>
      <c r="M784" s="22"/>
    </row>
    <row r="785" spans="1:13" ht="15" customHeight="1" x14ac:dyDescent="0.35">
      <c r="A785" s="141"/>
      <c r="B785" s="141"/>
      <c r="C785" s="141"/>
      <c r="D785" s="141"/>
      <c r="E785" s="28" t="s">
        <v>344</v>
      </c>
      <c r="F785" s="40">
        <v>2</v>
      </c>
      <c r="G785" s="25"/>
      <c r="H785" s="25"/>
      <c r="I785" s="25"/>
      <c r="J785" s="25">
        <f>ROUND(F785,3)</f>
        <v>2</v>
      </c>
      <c r="K785" s="39"/>
      <c r="L785" s="22"/>
      <c r="M785" s="22"/>
    </row>
    <row r="786" spans="1:13" ht="15" customHeight="1" x14ac:dyDescent="0.35">
      <c r="A786" s="141"/>
      <c r="B786" s="141"/>
      <c r="C786" s="141"/>
      <c r="D786" s="141"/>
      <c r="E786" s="28" t="s">
        <v>345</v>
      </c>
      <c r="F786" s="40">
        <v>4</v>
      </c>
      <c r="G786" s="25"/>
      <c r="H786" s="25"/>
      <c r="I786" s="25"/>
      <c r="J786" s="25">
        <f>ROUND(F786,3)</f>
        <v>4</v>
      </c>
      <c r="K786" s="39"/>
      <c r="L786" s="22"/>
      <c r="M786" s="22"/>
    </row>
    <row r="787" spans="1:13" ht="15" customHeight="1" x14ac:dyDescent="0.35">
      <c r="A787" s="141"/>
      <c r="B787" s="141"/>
      <c r="C787" s="141"/>
      <c r="D787" s="141"/>
      <c r="E787" s="28" t="s">
        <v>382</v>
      </c>
      <c r="F787" s="40">
        <v>2</v>
      </c>
      <c r="G787" s="25"/>
      <c r="H787" s="25"/>
      <c r="I787" s="25"/>
      <c r="J787" s="25">
        <f>ROUND(F787,3)</f>
        <v>2</v>
      </c>
      <c r="K787" s="25">
        <f>SUM(J785:J787)</f>
        <v>8</v>
      </c>
      <c r="L787" s="22"/>
      <c r="M787" s="22"/>
    </row>
    <row r="788" spans="1:13" ht="21.15" customHeight="1" x14ac:dyDescent="0.35">
      <c r="A788" s="27" t="s">
        <v>383</v>
      </c>
      <c r="B788" s="28" t="s">
        <v>16</v>
      </c>
      <c r="C788" s="28" t="s">
        <v>6</v>
      </c>
      <c r="D788" s="174" t="s">
        <v>891</v>
      </c>
      <c r="E788" s="174"/>
      <c r="F788" s="174"/>
      <c r="G788" s="174"/>
      <c r="H788" s="174"/>
      <c r="I788" s="174"/>
      <c r="J788" s="174"/>
      <c r="K788" s="84">
        <f>SUM(K791:K795)</f>
        <v>41</v>
      </c>
      <c r="L788" s="85"/>
      <c r="M788" s="85">
        <f>ROUND(K788*L788,2)</f>
        <v>0</v>
      </c>
    </row>
    <row r="789" spans="1:13" ht="21.15" customHeight="1" x14ac:dyDescent="0.35">
      <c r="A789" s="141"/>
      <c r="B789" s="141"/>
      <c r="C789" s="141"/>
      <c r="D789" s="155" t="s">
        <v>892</v>
      </c>
      <c r="E789" s="156"/>
      <c r="F789" s="156"/>
      <c r="G789" s="156"/>
      <c r="H789" s="156"/>
      <c r="I789" s="156"/>
      <c r="J789" s="157"/>
      <c r="K789" s="86"/>
      <c r="L789" s="86"/>
      <c r="M789" s="86"/>
    </row>
    <row r="790" spans="1:13" ht="15" customHeight="1" x14ac:dyDescent="0.35">
      <c r="A790" s="141"/>
      <c r="B790" s="141"/>
      <c r="C790" s="141"/>
      <c r="D790" s="141"/>
      <c r="E790" s="19"/>
      <c r="F790" s="36" t="s">
        <v>20</v>
      </c>
      <c r="G790" s="36" t="s">
        <v>21</v>
      </c>
      <c r="H790" s="36" t="s">
        <v>22</v>
      </c>
      <c r="I790" s="36" t="s">
        <v>23</v>
      </c>
      <c r="J790" s="36" t="s">
        <v>24</v>
      </c>
      <c r="K790" s="36" t="s">
        <v>25</v>
      </c>
      <c r="L790" s="39"/>
      <c r="M790" s="39"/>
    </row>
    <row r="791" spans="1:13" ht="21.15" customHeight="1" x14ac:dyDescent="0.35">
      <c r="A791" s="141"/>
      <c r="B791" s="141"/>
      <c r="C791" s="141"/>
      <c r="D791" s="141"/>
      <c r="E791" s="28" t="s">
        <v>384</v>
      </c>
      <c r="F791" s="40">
        <v>9</v>
      </c>
      <c r="G791" s="25"/>
      <c r="H791" s="25"/>
      <c r="I791" s="25"/>
      <c r="J791" s="25">
        <f>ROUND(F791,3)</f>
        <v>9</v>
      </c>
      <c r="K791" s="39"/>
      <c r="L791" s="39"/>
      <c r="M791" s="39"/>
    </row>
    <row r="792" spans="1:13" ht="15" customHeight="1" x14ac:dyDescent="0.35">
      <c r="A792" s="141"/>
      <c r="B792" s="141"/>
      <c r="C792" s="141"/>
      <c r="D792" s="141"/>
      <c r="E792" s="28" t="s">
        <v>385</v>
      </c>
      <c r="F792" s="40">
        <v>1</v>
      </c>
      <c r="G792" s="25"/>
      <c r="H792" s="25"/>
      <c r="I792" s="25"/>
      <c r="J792" s="25">
        <f>ROUND(F792,3)</f>
        <v>1</v>
      </c>
      <c r="K792" s="39"/>
      <c r="L792" s="39"/>
      <c r="M792" s="39"/>
    </row>
    <row r="793" spans="1:13" ht="21.15" customHeight="1" x14ac:dyDescent="0.35">
      <c r="A793" s="141"/>
      <c r="B793" s="141"/>
      <c r="C793" s="141"/>
      <c r="D793" s="141"/>
      <c r="E793" s="28" t="s">
        <v>386</v>
      </c>
      <c r="F793" s="40">
        <v>25</v>
      </c>
      <c r="G793" s="25"/>
      <c r="H793" s="25"/>
      <c r="I793" s="25"/>
      <c r="J793" s="25">
        <f>ROUND(F793,3)</f>
        <v>25</v>
      </c>
      <c r="K793" s="39"/>
      <c r="L793" s="39"/>
      <c r="M793" s="39"/>
    </row>
    <row r="794" spans="1:13" ht="15" customHeight="1" x14ac:dyDescent="0.35">
      <c r="A794" s="141"/>
      <c r="B794" s="141"/>
      <c r="C794" s="141"/>
      <c r="D794" s="141"/>
      <c r="E794" s="28" t="s">
        <v>385</v>
      </c>
      <c r="F794" s="40">
        <v>4</v>
      </c>
      <c r="G794" s="25"/>
      <c r="H794" s="25"/>
      <c r="I794" s="25"/>
      <c r="J794" s="25">
        <f>ROUND(F794,3)</f>
        <v>4</v>
      </c>
      <c r="K794" s="39"/>
      <c r="L794" s="39"/>
      <c r="M794" s="39"/>
    </row>
    <row r="795" spans="1:13" ht="21.15" customHeight="1" x14ac:dyDescent="0.35">
      <c r="A795" s="141"/>
      <c r="B795" s="141"/>
      <c r="C795" s="141"/>
      <c r="D795" s="141"/>
      <c r="E795" s="28" t="s">
        <v>387</v>
      </c>
      <c r="F795" s="40">
        <v>2</v>
      </c>
      <c r="G795" s="25"/>
      <c r="H795" s="25"/>
      <c r="I795" s="25"/>
      <c r="J795" s="25">
        <f>ROUND(F795,3)</f>
        <v>2</v>
      </c>
      <c r="K795" s="25">
        <f>SUM(J791:J795)</f>
        <v>41</v>
      </c>
      <c r="L795" s="39"/>
      <c r="M795" s="39"/>
    </row>
    <row r="796" spans="1:13" ht="28" customHeight="1" x14ac:dyDescent="0.35">
      <c r="A796" s="27" t="s">
        <v>388</v>
      </c>
      <c r="B796" s="28" t="s">
        <v>16</v>
      </c>
      <c r="C796" s="28" t="s">
        <v>6</v>
      </c>
      <c r="D796" s="174" t="s">
        <v>893</v>
      </c>
      <c r="E796" s="174"/>
      <c r="F796" s="174"/>
      <c r="G796" s="174"/>
      <c r="H796" s="174"/>
      <c r="I796" s="174"/>
      <c r="J796" s="174"/>
      <c r="K796" s="84">
        <f>SUM(K799:K801)</f>
        <v>5</v>
      </c>
      <c r="L796" s="85"/>
      <c r="M796" s="85">
        <f>ROUND(K796*L796,2)</f>
        <v>0</v>
      </c>
    </row>
    <row r="797" spans="1:13" ht="90" customHeight="1" x14ac:dyDescent="0.35">
      <c r="A797" s="141"/>
      <c r="B797" s="141"/>
      <c r="C797" s="141"/>
      <c r="D797" s="155" t="s">
        <v>894</v>
      </c>
      <c r="E797" s="156"/>
      <c r="F797" s="156"/>
      <c r="G797" s="156"/>
      <c r="H797" s="156"/>
      <c r="I797" s="156"/>
      <c r="J797" s="157"/>
      <c r="K797" s="86"/>
      <c r="L797" s="86"/>
      <c r="M797" s="86"/>
    </row>
    <row r="798" spans="1:13" ht="15" customHeight="1" x14ac:dyDescent="0.35">
      <c r="A798" s="141"/>
      <c r="B798" s="141"/>
      <c r="C798" s="141"/>
      <c r="D798" s="141"/>
      <c r="E798" s="47"/>
      <c r="F798" s="36" t="s">
        <v>20</v>
      </c>
      <c r="G798" s="36" t="s">
        <v>21</v>
      </c>
      <c r="H798" s="36" t="s">
        <v>22</v>
      </c>
      <c r="I798" s="36" t="s">
        <v>23</v>
      </c>
      <c r="J798" s="36" t="s">
        <v>24</v>
      </c>
      <c r="K798" s="36" t="s">
        <v>25</v>
      </c>
      <c r="L798" s="39"/>
      <c r="M798" s="39"/>
    </row>
    <row r="799" spans="1:13" ht="15" customHeight="1" x14ac:dyDescent="0.35">
      <c r="A799" s="141"/>
      <c r="B799" s="141"/>
      <c r="C799" s="141"/>
      <c r="D799" s="141"/>
      <c r="E799" s="47" t="s">
        <v>307</v>
      </c>
      <c r="F799" s="36">
        <v>1</v>
      </c>
      <c r="G799" s="54"/>
      <c r="H799" s="54"/>
      <c r="I799" s="54"/>
      <c r="J799" s="54">
        <f>ROUND(F799,3)</f>
        <v>1</v>
      </c>
      <c r="K799" s="39"/>
      <c r="L799" s="39"/>
      <c r="M799" s="39"/>
    </row>
    <row r="800" spans="1:13" ht="15" customHeight="1" x14ac:dyDescent="0.35">
      <c r="A800" s="141"/>
      <c r="B800" s="141"/>
      <c r="C800" s="141"/>
      <c r="D800" s="141"/>
      <c r="E800" s="47" t="s">
        <v>306</v>
      </c>
      <c r="F800" s="36">
        <v>2</v>
      </c>
      <c r="G800" s="54"/>
      <c r="H800" s="54"/>
      <c r="I800" s="54"/>
      <c r="J800" s="54">
        <f>ROUND(F800,3)</f>
        <v>2</v>
      </c>
      <c r="K800" s="39"/>
      <c r="L800" s="39"/>
      <c r="M800" s="39"/>
    </row>
    <row r="801" spans="1:13" ht="12" customHeight="1" x14ac:dyDescent="0.35">
      <c r="A801" s="141"/>
      <c r="B801" s="141"/>
      <c r="C801" s="141"/>
      <c r="D801" s="141"/>
      <c r="E801" s="47" t="s">
        <v>360</v>
      </c>
      <c r="F801" s="36">
        <v>2</v>
      </c>
      <c r="G801" s="54"/>
      <c r="H801" s="54"/>
      <c r="I801" s="54"/>
      <c r="J801" s="54">
        <f>ROUND(F801,3)</f>
        <v>2</v>
      </c>
      <c r="K801" s="54">
        <f>SUM(J799:J801)</f>
        <v>5</v>
      </c>
      <c r="L801" s="39"/>
      <c r="M801" s="39"/>
    </row>
    <row r="802" spans="1:13" ht="21.15" customHeight="1" x14ac:dyDescent="0.35">
      <c r="A802" s="27" t="s">
        <v>389</v>
      </c>
      <c r="B802" s="28" t="s">
        <v>16</v>
      </c>
      <c r="C802" s="28" t="s">
        <v>6</v>
      </c>
      <c r="D802" s="148" t="s">
        <v>390</v>
      </c>
      <c r="E802" s="148"/>
      <c r="F802" s="148"/>
      <c r="G802" s="148"/>
      <c r="H802" s="148"/>
      <c r="I802" s="148"/>
      <c r="J802" s="148"/>
      <c r="K802" s="53">
        <f>SUM(K805:K807)</f>
        <v>5</v>
      </c>
      <c r="L802" s="35"/>
      <c r="M802" s="35">
        <f>ROUND(K802*L802,2)</f>
        <v>0</v>
      </c>
    </row>
    <row r="803" spans="1:13" ht="27" customHeight="1" x14ac:dyDescent="0.35">
      <c r="A803" s="141"/>
      <c r="B803" s="141"/>
      <c r="C803" s="141"/>
      <c r="D803" s="137" t="s">
        <v>391</v>
      </c>
      <c r="E803" s="138"/>
      <c r="F803" s="138"/>
      <c r="G803" s="138"/>
      <c r="H803" s="138"/>
      <c r="I803" s="138"/>
      <c r="J803" s="139"/>
      <c r="K803" s="30"/>
      <c r="L803" s="30"/>
      <c r="M803" s="30"/>
    </row>
    <row r="804" spans="1:13" ht="15" customHeight="1" x14ac:dyDescent="0.35">
      <c r="A804" s="141"/>
      <c r="B804" s="141"/>
      <c r="C804" s="141"/>
      <c r="D804" s="141"/>
      <c r="E804" s="47"/>
      <c r="F804" s="36" t="s">
        <v>20</v>
      </c>
      <c r="G804" s="36" t="s">
        <v>21</v>
      </c>
      <c r="H804" s="36" t="s">
        <v>22</v>
      </c>
      <c r="I804" s="36" t="s">
        <v>23</v>
      </c>
      <c r="J804" s="36" t="s">
        <v>24</v>
      </c>
      <c r="K804" s="36" t="s">
        <v>25</v>
      </c>
      <c r="L804" s="39"/>
      <c r="M804" s="39"/>
    </row>
    <row r="805" spans="1:13" ht="15" customHeight="1" x14ac:dyDescent="0.35">
      <c r="A805" s="141"/>
      <c r="B805" s="141"/>
      <c r="C805" s="141"/>
      <c r="D805" s="141"/>
      <c r="E805" s="47" t="s">
        <v>344</v>
      </c>
      <c r="F805" s="40">
        <v>1</v>
      </c>
      <c r="G805" s="25"/>
      <c r="H805" s="25"/>
      <c r="I805" s="25"/>
      <c r="J805" s="25">
        <f>ROUND(F805,3)</f>
        <v>1</v>
      </c>
      <c r="K805" s="39"/>
      <c r="L805" s="39"/>
      <c r="M805" s="39"/>
    </row>
    <row r="806" spans="1:13" ht="15" customHeight="1" x14ac:dyDescent="0.35">
      <c r="A806" s="141"/>
      <c r="B806" s="141"/>
      <c r="C806" s="141"/>
      <c r="D806" s="141"/>
      <c r="E806" s="47" t="s">
        <v>345</v>
      </c>
      <c r="F806" s="40">
        <v>2</v>
      </c>
      <c r="G806" s="25"/>
      <c r="H806" s="25"/>
      <c r="I806" s="25"/>
      <c r="J806" s="25">
        <f>ROUND(F806,3)</f>
        <v>2</v>
      </c>
      <c r="K806" s="39"/>
      <c r="L806" s="39"/>
      <c r="M806" s="39"/>
    </row>
    <row r="807" spans="1:13" ht="15" customHeight="1" x14ac:dyDescent="0.35">
      <c r="A807" s="141"/>
      <c r="B807" s="141"/>
      <c r="C807" s="141"/>
      <c r="D807" s="141"/>
      <c r="E807" s="47" t="s">
        <v>382</v>
      </c>
      <c r="F807" s="40">
        <v>2</v>
      </c>
      <c r="G807" s="25"/>
      <c r="H807" s="25"/>
      <c r="I807" s="25"/>
      <c r="J807" s="25">
        <f>ROUND(F807,3)</f>
        <v>2</v>
      </c>
      <c r="K807" s="25">
        <f>SUM(J805:J807)</f>
        <v>5</v>
      </c>
      <c r="L807" s="39"/>
      <c r="M807" s="39"/>
    </row>
    <row r="808" spans="1:13" ht="37.5" customHeight="1" x14ac:dyDescent="0.35">
      <c r="A808" s="27" t="s">
        <v>392</v>
      </c>
      <c r="B808" s="28" t="s">
        <v>16</v>
      </c>
      <c r="C808" s="28" t="s">
        <v>6</v>
      </c>
      <c r="D808" s="174" t="s">
        <v>957</v>
      </c>
      <c r="E808" s="174"/>
      <c r="F808" s="174"/>
      <c r="G808" s="174"/>
      <c r="H808" s="174"/>
      <c r="I808" s="174"/>
      <c r="J808" s="174"/>
      <c r="K808" s="84">
        <f>SUM(K811:K812)</f>
        <v>3</v>
      </c>
      <c r="L808" s="85"/>
      <c r="M808" s="85">
        <f>ROUND(K808*L808,2)</f>
        <v>0</v>
      </c>
    </row>
    <row r="809" spans="1:13" ht="45" customHeight="1" x14ac:dyDescent="0.35">
      <c r="A809" s="141"/>
      <c r="B809" s="141"/>
      <c r="C809" s="141"/>
      <c r="D809" s="155" t="s">
        <v>895</v>
      </c>
      <c r="E809" s="156"/>
      <c r="F809" s="156"/>
      <c r="G809" s="156"/>
      <c r="H809" s="156"/>
      <c r="I809" s="156"/>
      <c r="J809" s="157"/>
      <c r="K809" s="86"/>
      <c r="L809" s="86"/>
      <c r="M809" s="86"/>
    </row>
    <row r="810" spans="1:13" ht="15" customHeight="1" x14ac:dyDescent="0.35">
      <c r="A810" s="141"/>
      <c r="B810" s="141"/>
      <c r="C810" s="141"/>
      <c r="D810" s="141"/>
      <c r="E810" s="19"/>
      <c r="F810" s="36" t="s">
        <v>20</v>
      </c>
      <c r="G810" s="36" t="s">
        <v>21</v>
      </c>
      <c r="H810" s="36" t="s">
        <v>22</v>
      </c>
      <c r="I810" s="36" t="s">
        <v>23</v>
      </c>
      <c r="J810" s="36" t="s">
        <v>24</v>
      </c>
      <c r="K810" s="36" t="s">
        <v>25</v>
      </c>
      <c r="L810" s="22"/>
      <c r="M810" s="22"/>
    </row>
    <row r="811" spans="1:13" ht="15" customHeight="1" x14ac:dyDescent="0.35">
      <c r="A811" s="141"/>
      <c r="B811" s="141"/>
      <c r="C811" s="141"/>
      <c r="D811" s="141"/>
      <c r="E811" s="28" t="s">
        <v>344</v>
      </c>
      <c r="F811" s="40">
        <v>1</v>
      </c>
      <c r="G811" s="25"/>
      <c r="H811" s="25"/>
      <c r="I811" s="25"/>
      <c r="J811" s="25">
        <f>ROUND(F811,3)</f>
        <v>1</v>
      </c>
      <c r="K811" s="39"/>
      <c r="L811" s="22"/>
      <c r="M811" s="22"/>
    </row>
    <row r="812" spans="1:13" ht="15" customHeight="1" x14ac:dyDescent="0.35">
      <c r="A812" s="141"/>
      <c r="B812" s="141"/>
      <c r="C812" s="141"/>
      <c r="D812" s="141"/>
      <c r="E812" s="28" t="s">
        <v>345</v>
      </c>
      <c r="F812" s="40">
        <v>2</v>
      </c>
      <c r="G812" s="25"/>
      <c r="H812" s="25"/>
      <c r="I812" s="25"/>
      <c r="J812" s="25">
        <f>ROUND(F812,3)</f>
        <v>2</v>
      </c>
      <c r="K812" s="25">
        <f>SUM(J811:J812)</f>
        <v>3</v>
      </c>
      <c r="L812" s="22"/>
      <c r="M812" s="22"/>
    </row>
    <row r="813" spans="1:13" ht="32.5" customHeight="1" x14ac:dyDescent="0.35">
      <c r="A813" s="27" t="s">
        <v>393</v>
      </c>
      <c r="B813" s="28" t="s">
        <v>16</v>
      </c>
      <c r="C813" s="28" t="s">
        <v>6</v>
      </c>
      <c r="D813" s="174" t="s">
        <v>394</v>
      </c>
      <c r="E813" s="174"/>
      <c r="F813" s="174"/>
      <c r="G813" s="174"/>
      <c r="H813" s="174"/>
      <c r="I813" s="174"/>
      <c r="J813" s="174"/>
      <c r="K813" s="84">
        <f>SUM(K816:K817)</f>
        <v>5</v>
      </c>
      <c r="L813" s="85"/>
      <c r="M813" s="85">
        <f>ROUND(K813*L813,2)</f>
        <v>0</v>
      </c>
    </row>
    <row r="814" spans="1:13" ht="19.5" customHeight="1" x14ac:dyDescent="0.35">
      <c r="A814" s="141"/>
      <c r="B814" s="141"/>
      <c r="C814" s="141"/>
      <c r="D814" s="155" t="s">
        <v>395</v>
      </c>
      <c r="E814" s="156"/>
      <c r="F814" s="156"/>
      <c r="G814" s="156"/>
      <c r="H814" s="156"/>
      <c r="I814" s="156"/>
      <c r="J814" s="157"/>
      <c r="K814" s="86"/>
      <c r="L814" s="86"/>
      <c r="M814" s="86"/>
    </row>
    <row r="815" spans="1:13" ht="15" customHeight="1" x14ac:dyDescent="0.35">
      <c r="A815" s="141"/>
      <c r="B815" s="141"/>
      <c r="C815" s="141"/>
      <c r="D815" s="141"/>
      <c r="E815" s="19"/>
      <c r="F815" s="36" t="s">
        <v>20</v>
      </c>
      <c r="G815" s="36" t="s">
        <v>21</v>
      </c>
      <c r="H815" s="36" t="s">
        <v>22</v>
      </c>
      <c r="I815" s="36" t="s">
        <v>23</v>
      </c>
      <c r="J815" s="36" t="s">
        <v>24</v>
      </c>
      <c r="K815" s="36" t="s">
        <v>25</v>
      </c>
      <c r="L815" s="39"/>
      <c r="M815" s="22"/>
    </row>
    <row r="816" spans="1:13" ht="15" customHeight="1" x14ac:dyDescent="0.35">
      <c r="A816" s="141"/>
      <c r="B816" s="141"/>
      <c r="C816" s="141"/>
      <c r="D816" s="141"/>
      <c r="E816" s="28" t="s">
        <v>344</v>
      </c>
      <c r="F816" s="40">
        <v>4</v>
      </c>
      <c r="G816" s="25"/>
      <c r="H816" s="25"/>
      <c r="I816" s="25"/>
      <c r="J816" s="25">
        <f>ROUND(F816,3)</f>
        <v>4</v>
      </c>
      <c r="K816" s="39"/>
      <c r="L816" s="39"/>
      <c r="M816" s="22"/>
    </row>
    <row r="817" spans="1:13" ht="15" customHeight="1" x14ac:dyDescent="0.35">
      <c r="A817" s="141"/>
      <c r="B817" s="141"/>
      <c r="C817" s="141"/>
      <c r="D817" s="141"/>
      <c r="E817" s="28" t="s">
        <v>276</v>
      </c>
      <c r="F817" s="40">
        <v>1</v>
      </c>
      <c r="G817" s="25"/>
      <c r="H817" s="25"/>
      <c r="I817" s="25"/>
      <c r="J817" s="25">
        <f>ROUND(F817,3)</f>
        <v>1</v>
      </c>
      <c r="K817" s="25">
        <f>SUM(J816:J817)</f>
        <v>5</v>
      </c>
      <c r="L817" s="39"/>
      <c r="M817" s="22"/>
    </row>
    <row r="818" spans="1:13" ht="30" customHeight="1" x14ac:dyDescent="0.35">
      <c r="A818" s="27" t="s">
        <v>396</v>
      </c>
      <c r="B818" s="28" t="s">
        <v>16</v>
      </c>
      <c r="C818" s="28" t="s">
        <v>6</v>
      </c>
      <c r="D818" s="174" t="s">
        <v>397</v>
      </c>
      <c r="E818" s="174"/>
      <c r="F818" s="174"/>
      <c r="G818" s="174"/>
      <c r="H818" s="174"/>
      <c r="I818" s="174"/>
      <c r="J818" s="174"/>
      <c r="K818" s="53">
        <f>SUM(K821:K823)</f>
        <v>12</v>
      </c>
      <c r="L818" s="35"/>
      <c r="M818" s="35">
        <f>ROUND(K818*L818,2)</f>
        <v>0</v>
      </c>
    </row>
    <row r="819" spans="1:13" ht="30" customHeight="1" x14ac:dyDescent="0.35">
      <c r="A819" s="141"/>
      <c r="B819" s="141"/>
      <c r="C819" s="141"/>
      <c r="D819" s="137" t="s">
        <v>398</v>
      </c>
      <c r="E819" s="138"/>
      <c r="F819" s="138"/>
      <c r="G819" s="138"/>
      <c r="H819" s="138"/>
      <c r="I819" s="138"/>
      <c r="J819" s="139"/>
      <c r="K819" s="30"/>
      <c r="L819" s="30"/>
      <c r="M819" s="30"/>
    </row>
    <row r="820" spans="1:13" ht="15" customHeight="1" x14ac:dyDescent="0.35">
      <c r="A820" s="141"/>
      <c r="B820" s="141"/>
      <c r="C820" s="141"/>
      <c r="D820" s="141"/>
      <c r="E820" s="47"/>
      <c r="F820" s="36" t="s">
        <v>20</v>
      </c>
      <c r="G820" s="36" t="s">
        <v>21</v>
      </c>
      <c r="H820" s="36" t="s">
        <v>22</v>
      </c>
      <c r="I820" s="36" t="s">
        <v>23</v>
      </c>
      <c r="J820" s="36" t="s">
        <v>24</v>
      </c>
      <c r="K820" s="36" t="s">
        <v>25</v>
      </c>
      <c r="L820" s="22"/>
      <c r="M820" s="22"/>
    </row>
    <row r="821" spans="1:13" ht="15" customHeight="1" x14ac:dyDescent="0.35">
      <c r="A821" s="141"/>
      <c r="B821" s="141"/>
      <c r="C821" s="141"/>
      <c r="D821" s="141"/>
      <c r="E821" s="47" t="s">
        <v>344</v>
      </c>
      <c r="F821" s="36">
        <v>4</v>
      </c>
      <c r="G821" s="54"/>
      <c r="H821" s="54"/>
      <c r="I821" s="54"/>
      <c r="J821" s="54">
        <f>ROUND(F821,3)</f>
        <v>4</v>
      </c>
      <c r="K821" s="39"/>
      <c r="L821" s="22"/>
      <c r="M821" s="22"/>
    </row>
    <row r="822" spans="1:13" ht="15" customHeight="1" x14ac:dyDescent="0.35">
      <c r="A822" s="141"/>
      <c r="B822" s="141"/>
      <c r="C822" s="141"/>
      <c r="D822" s="141"/>
      <c r="E822" s="47" t="s">
        <v>345</v>
      </c>
      <c r="F822" s="36">
        <v>6</v>
      </c>
      <c r="G822" s="54"/>
      <c r="H822" s="54"/>
      <c r="I822" s="54"/>
      <c r="J822" s="54">
        <f>ROUND(F822,3)</f>
        <v>6</v>
      </c>
      <c r="K822" s="39"/>
      <c r="L822" s="22"/>
      <c r="M822" s="22"/>
    </row>
    <row r="823" spans="1:13" ht="15" customHeight="1" x14ac:dyDescent="0.35">
      <c r="A823" s="141"/>
      <c r="B823" s="141"/>
      <c r="C823" s="141"/>
      <c r="D823" s="141"/>
      <c r="E823" s="47" t="s">
        <v>347</v>
      </c>
      <c r="F823" s="36">
        <v>2</v>
      </c>
      <c r="G823" s="54"/>
      <c r="H823" s="54"/>
      <c r="I823" s="54"/>
      <c r="J823" s="54">
        <f>ROUND(F823,3)</f>
        <v>2</v>
      </c>
      <c r="K823" s="54">
        <f>SUM(J821:J823)</f>
        <v>12</v>
      </c>
      <c r="L823" s="22"/>
      <c r="M823" s="22"/>
    </row>
    <row r="824" spans="1:13" ht="15.5" customHeight="1" x14ac:dyDescent="0.35">
      <c r="A824" s="141"/>
      <c r="B824" s="141"/>
      <c r="C824" s="141"/>
      <c r="D824" s="8" t="s">
        <v>341</v>
      </c>
      <c r="E824" s="9"/>
      <c r="F824" s="177"/>
      <c r="G824" s="178"/>
      <c r="H824" s="178"/>
      <c r="I824" s="178"/>
      <c r="J824" s="179"/>
      <c r="K824" s="9"/>
      <c r="L824" s="10">
        <f>M708+M713+M717+M721+M726+M730+M734+M738+M742+M746+M751+M755+M759+M763+M767+M771+M776+M782+M788+M796+M802+M808+M813+M818</f>
        <v>0</v>
      </c>
      <c r="M824" s="10">
        <f>ROUND(L824,2)</f>
        <v>0</v>
      </c>
    </row>
    <row r="825" spans="1:13" ht="15.5" customHeight="1" x14ac:dyDescent="0.35">
      <c r="A825" s="8" t="s">
        <v>399</v>
      </c>
      <c r="B825" s="8" t="s">
        <v>12</v>
      </c>
      <c r="C825" s="9"/>
      <c r="D825" s="152" t="s">
        <v>400</v>
      </c>
      <c r="E825" s="152"/>
      <c r="F825" s="152"/>
      <c r="G825" s="152"/>
      <c r="H825" s="152"/>
      <c r="I825" s="152"/>
      <c r="J825" s="152"/>
      <c r="K825" s="9"/>
      <c r="L825" s="10">
        <f>L854</f>
        <v>0</v>
      </c>
      <c r="M825" s="10">
        <f>ROUND(L825,2)</f>
        <v>0</v>
      </c>
    </row>
    <row r="826" spans="1:13" ht="36.5" customHeight="1" x14ac:dyDescent="0.35">
      <c r="A826" s="27" t="s">
        <v>401</v>
      </c>
      <c r="B826" s="28" t="s">
        <v>16</v>
      </c>
      <c r="C826" s="28" t="s">
        <v>6</v>
      </c>
      <c r="D826" s="174" t="s">
        <v>958</v>
      </c>
      <c r="E826" s="174"/>
      <c r="F826" s="174"/>
      <c r="G826" s="174"/>
      <c r="H826" s="174"/>
      <c r="I826" s="174"/>
      <c r="J826" s="174"/>
      <c r="K826" s="84">
        <f>SUM(K829:K830)</f>
        <v>142</v>
      </c>
      <c r="L826" s="85"/>
      <c r="M826" s="85">
        <f>ROUND(K826*L826,2)</f>
        <v>0</v>
      </c>
    </row>
    <row r="827" spans="1:13" ht="93" customHeight="1" x14ac:dyDescent="0.35">
      <c r="A827" s="141"/>
      <c r="B827" s="141"/>
      <c r="C827" s="141"/>
      <c r="D827" s="155" t="s">
        <v>906</v>
      </c>
      <c r="E827" s="156"/>
      <c r="F827" s="156"/>
      <c r="G827" s="156"/>
      <c r="H827" s="156"/>
      <c r="I827" s="156"/>
      <c r="J827" s="157"/>
      <c r="K827" s="86"/>
      <c r="L827" s="86"/>
      <c r="M827" s="86"/>
    </row>
    <row r="828" spans="1:13" ht="15" customHeight="1" x14ac:dyDescent="0.35">
      <c r="A828" s="141"/>
      <c r="B828" s="141"/>
      <c r="C828" s="141"/>
      <c r="D828" s="141"/>
      <c r="E828" s="47"/>
      <c r="F828" s="36" t="s">
        <v>20</v>
      </c>
      <c r="G828" s="36" t="s">
        <v>21</v>
      </c>
      <c r="H828" s="36" t="s">
        <v>22</v>
      </c>
      <c r="I828" s="36" t="s">
        <v>23</v>
      </c>
      <c r="J828" s="36" t="s">
        <v>24</v>
      </c>
      <c r="K828" s="36" t="s">
        <v>25</v>
      </c>
      <c r="L828" s="39"/>
      <c r="M828" s="39"/>
    </row>
    <row r="829" spans="1:13" ht="15" customHeight="1" x14ac:dyDescent="0.35">
      <c r="A829" s="141"/>
      <c r="B829" s="141"/>
      <c r="C829" s="141"/>
      <c r="D829" s="141"/>
      <c r="E829" s="47" t="s">
        <v>190</v>
      </c>
      <c r="F829" s="40">
        <v>18</v>
      </c>
      <c r="G829" s="25"/>
      <c r="H829" s="25"/>
      <c r="I829" s="25"/>
      <c r="J829" s="25">
        <f>ROUND(F829,3)</f>
        <v>18</v>
      </c>
      <c r="K829" s="39"/>
      <c r="L829" s="39"/>
      <c r="M829" s="39"/>
    </row>
    <row r="830" spans="1:13" ht="15" customHeight="1" x14ac:dyDescent="0.35">
      <c r="A830" s="141"/>
      <c r="B830" s="141"/>
      <c r="C830" s="141"/>
      <c r="D830" s="141"/>
      <c r="E830" s="47" t="s">
        <v>194</v>
      </c>
      <c r="F830" s="40">
        <v>124</v>
      </c>
      <c r="G830" s="25"/>
      <c r="H830" s="25"/>
      <c r="I830" s="25"/>
      <c r="J830" s="25">
        <f>ROUND(F830,3)</f>
        <v>124</v>
      </c>
      <c r="K830" s="25">
        <f>SUM(J829:J830)</f>
        <v>142</v>
      </c>
      <c r="L830" s="39"/>
      <c r="M830" s="39"/>
    </row>
    <row r="831" spans="1:13" ht="21.15" customHeight="1" x14ac:dyDescent="0.35">
      <c r="A831" s="75" t="s">
        <v>402</v>
      </c>
      <c r="B831" s="47" t="s">
        <v>16</v>
      </c>
      <c r="C831" s="47" t="s">
        <v>50</v>
      </c>
      <c r="D831" s="145" t="s">
        <v>403</v>
      </c>
      <c r="E831" s="145"/>
      <c r="F831" s="145"/>
      <c r="G831" s="145"/>
      <c r="H831" s="145"/>
      <c r="I831" s="145"/>
      <c r="J831" s="145"/>
      <c r="K831" s="54">
        <f>SUM(K834:K839)</f>
        <v>63.650000000000006</v>
      </c>
      <c r="L831" s="77"/>
      <c r="M831" s="77">
        <f>ROUND(K831*L831,2)</f>
        <v>0</v>
      </c>
    </row>
    <row r="832" spans="1:13" ht="56" customHeight="1" x14ac:dyDescent="0.35">
      <c r="A832" s="140"/>
      <c r="B832" s="140"/>
      <c r="C832" s="140"/>
      <c r="D832" s="142" t="s">
        <v>959</v>
      </c>
      <c r="E832" s="143"/>
      <c r="F832" s="143"/>
      <c r="G832" s="143"/>
      <c r="H832" s="143"/>
      <c r="I832" s="143"/>
      <c r="J832" s="144"/>
      <c r="K832" s="78"/>
      <c r="L832" s="78"/>
      <c r="M832" s="78"/>
    </row>
    <row r="833" spans="1:14" ht="15" customHeight="1" x14ac:dyDescent="0.35">
      <c r="A833" s="140"/>
      <c r="B833" s="140"/>
      <c r="C833" s="140"/>
      <c r="D833" s="140"/>
      <c r="E833" s="47"/>
      <c r="F833" s="36" t="s">
        <v>20</v>
      </c>
      <c r="G833" s="36" t="s">
        <v>21</v>
      </c>
      <c r="H833" s="36" t="s">
        <v>22</v>
      </c>
      <c r="I833" s="36" t="s">
        <v>23</v>
      </c>
      <c r="J833" s="36" t="s">
        <v>24</v>
      </c>
      <c r="K833" s="36" t="s">
        <v>25</v>
      </c>
      <c r="L833" s="39"/>
      <c r="M833" s="39"/>
    </row>
    <row r="834" spans="1:14" ht="15" customHeight="1" x14ac:dyDescent="0.35">
      <c r="A834" s="140"/>
      <c r="B834" s="140"/>
      <c r="C834" s="140"/>
      <c r="D834" s="140"/>
      <c r="E834" s="47" t="s">
        <v>404</v>
      </c>
      <c r="F834" s="40">
        <v>1</v>
      </c>
      <c r="G834" s="25">
        <v>4.2</v>
      </c>
      <c r="H834" s="25"/>
      <c r="I834" s="25"/>
      <c r="J834" s="25">
        <f t="shared" ref="J834:J839" si="23">ROUND(F834*G834,3)</f>
        <v>4.2</v>
      </c>
      <c r="K834" s="39"/>
      <c r="L834" s="39"/>
      <c r="M834" s="39"/>
    </row>
    <row r="835" spans="1:14" ht="15" customHeight="1" x14ac:dyDescent="0.35">
      <c r="A835" s="140"/>
      <c r="B835" s="140"/>
      <c r="C835" s="140"/>
      <c r="D835" s="140"/>
      <c r="E835" s="47" t="s">
        <v>405</v>
      </c>
      <c r="F835" s="40">
        <v>1</v>
      </c>
      <c r="G835" s="25">
        <v>4.5999999999999996</v>
      </c>
      <c r="H835" s="25"/>
      <c r="I835" s="25"/>
      <c r="J835" s="25">
        <f t="shared" si="23"/>
        <v>4.5999999999999996</v>
      </c>
      <c r="K835" s="39"/>
      <c r="L835" s="39"/>
      <c r="M835" s="39"/>
    </row>
    <row r="836" spans="1:14" ht="21.15" customHeight="1" x14ac:dyDescent="0.35">
      <c r="A836" s="140"/>
      <c r="B836" s="140"/>
      <c r="C836" s="140"/>
      <c r="D836" s="140"/>
      <c r="E836" s="47" t="s">
        <v>406</v>
      </c>
      <c r="F836" s="40">
        <v>1</v>
      </c>
      <c r="G836" s="25">
        <v>6.8</v>
      </c>
      <c r="H836" s="25"/>
      <c r="I836" s="25"/>
      <c r="J836" s="25">
        <f t="shared" si="23"/>
        <v>6.8</v>
      </c>
      <c r="K836" s="39"/>
      <c r="L836" s="39"/>
      <c r="M836" s="39"/>
    </row>
    <row r="837" spans="1:14" ht="15" customHeight="1" x14ac:dyDescent="0.35">
      <c r="A837" s="140"/>
      <c r="B837" s="140"/>
      <c r="C837" s="140"/>
      <c r="D837" s="140"/>
      <c r="E837" s="47" t="s">
        <v>407</v>
      </c>
      <c r="F837" s="40">
        <v>1</v>
      </c>
      <c r="G837" s="25">
        <v>11</v>
      </c>
      <c r="H837" s="25"/>
      <c r="I837" s="25"/>
      <c r="J837" s="25">
        <f t="shared" si="23"/>
        <v>11</v>
      </c>
      <c r="K837" s="39"/>
      <c r="L837" s="39"/>
      <c r="M837" s="39"/>
    </row>
    <row r="838" spans="1:14" ht="21.15" customHeight="1" x14ac:dyDescent="0.35">
      <c r="A838" s="140"/>
      <c r="B838" s="140"/>
      <c r="C838" s="140"/>
      <c r="D838" s="140"/>
      <c r="E838" s="47" t="s">
        <v>408</v>
      </c>
      <c r="F838" s="40">
        <v>1</v>
      </c>
      <c r="G838" s="25">
        <v>7.79</v>
      </c>
      <c r="H838" s="25"/>
      <c r="I838" s="25"/>
      <c r="J838" s="25">
        <f t="shared" si="23"/>
        <v>7.79</v>
      </c>
      <c r="K838" s="39"/>
      <c r="L838" s="39"/>
      <c r="M838" s="39"/>
    </row>
    <row r="839" spans="1:14" ht="21.15" customHeight="1" x14ac:dyDescent="0.35">
      <c r="A839" s="140"/>
      <c r="B839" s="140"/>
      <c r="C839" s="140"/>
      <c r="D839" s="140"/>
      <c r="E839" s="47" t="s">
        <v>408</v>
      </c>
      <c r="F839" s="40">
        <v>2</v>
      </c>
      <c r="G839" s="25">
        <v>14.63</v>
      </c>
      <c r="H839" s="25"/>
      <c r="I839" s="25"/>
      <c r="J839" s="25">
        <f t="shared" si="23"/>
        <v>29.26</v>
      </c>
      <c r="K839" s="25">
        <f>SUM(J834:J839)</f>
        <v>63.650000000000006</v>
      </c>
      <c r="L839" s="39"/>
      <c r="M839" s="39"/>
    </row>
    <row r="840" spans="1:14" ht="35.5" customHeight="1" x14ac:dyDescent="0.35">
      <c r="A840" s="75" t="s">
        <v>409</v>
      </c>
      <c r="B840" s="47" t="s">
        <v>16</v>
      </c>
      <c r="C840" s="47" t="s">
        <v>6</v>
      </c>
      <c r="D840" s="154" t="s">
        <v>896</v>
      </c>
      <c r="E840" s="154"/>
      <c r="F840" s="154"/>
      <c r="G840" s="154"/>
      <c r="H840" s="154"/>
      <c r="I840" s="154"/>
      <c r="J840" s="154"/>
      <c r="K840" s="54">
        <f>SUM(K843:K843)</f>
        <v>4</v>
      </c>
      <c r="L840" s="77"/>
      <c r="M840" s="77">
        <f>ROUND(K840*L840,2)</f>
        <v>0</v>
      </c>
    </row>
    <row r="841" spans="1:14" ht="55.5" customHeight="1" x14ac:dyDescent="0.35">
      <c r="A841" s="140"/>
      <c r="B841" s="140"/>
      <c r="C841" s="140"/>
      <c r="D841" s="142" t="s">
        <v>897</v>
      </c>
      <c r="E841" s="143"/>
      <c r="F841" s="143"/>
      <c r="G841" s="143"/>
      <c r="H841" s="143"/>
      <c r="I841" s="143"/>
      <c r="J841" s="144"/>
      <c r="K841" s="78"/>
      <c r="L841" s="78"/>
      <c r="M841" s="78"/>
    </row>
    <row r="842" spans="1:14" ht="15" customHeight="1" x14ac:dyDescent="0.35">
      <c r="A842" s="140"/>
      <c r="B842" s="140"/>
      <c r="C842" s="140"/>
      <c r="D842" s="140"/>
      <c r="E842" s="47"/>
      <c r="F842" s="36" t="s">
        <v>20</v>
      </c>
      <c r="G842" s="36" t="s">
        <v>21</v>
      </c>
      <c r="H842" s="36" t="s">
        <v>22</v>
      </c>
      <c r="I842" s="36" t="s">
        <v>23</v>
      </c>
      <c r="J842" s="36" t="s">
        <v>24</v>
      </c>
      <c r="K842" s="36" t="s">
        <v>25</v>
      </c>
      <c r="L842" s="39"/>
      <c r="M842" s="39"/>
    </row>
    <row r="843" spans="1:14" ht="15" customHeight="1" x14ac:dyDescent="0.35">
      <c r="A843" s="140"/>
      <c r="B843" s="140"/>
      <c r="C843" s="140"/>
      <c r="D843" s="140"/>
      <c r="E843" s="47" t="s">
        <v>306</v>
      </c>
      <c r="F843" s="40">
        <v>4</v>
      </c>
      <c r="G843" s="25"/>
      <c r="H843" s="25"/>
      <c r="I843" s="25"/>
      <c r="J843" s="25">
        <f>ROUND(F843,3)</f>
        <v>4</v>
      </c>
      <c r="K843" s="25">
        <f>SUM(J843:J843)</f>
        <v>4</v>
      </c>
      <c r="L843" s="39"/>
      <c r="M843" s="39"/>
      <c r="N843" s="95"/>
    </row>
    <row r="844" spans="1:14" ht="21.15" customHeight="1" x14ac:dyDescent="0.35">
      <c r="A844" s="27" t="s">
        <v>410</v>
      </c>
      <c r="B844" s="28" t="s">
        <v>16</v>
      </c>
      <c r="C844" s="28" t="s">
        <v>6</v>
      </c>
      <c r="D844" s="174" t="s">
        <v>898</v>
      </c>
      <c r="E844" s="174"/>
      <c r="F844" s="174"/>
      <c r="G844" s="174"/>
      <c r="H844" s="174"/>
      <c r="I844" s="174"/>
      <c r="J844" s="174"/>
      <c r="K844" s="53">
        <f>SUM(K847:K847)</f>
        <v>1</v>
      </c>
      <c r="L844" s="35"/>
      <c r="M844" s="35">
        <f>ROUND(K844*L844,2)</f>
        <v>0</v>
      </c>
    </row>
    <row r="845" spans="1:14" ht="65" customHeight="1" x14ac:dyDescent="0.35">
      <c r="A845" s="141"/>
      <c r="B845" s="141"/>
      <c r="C845" s="141"/>
      <c r="D845" s="137" t="s">
        <v>899</v>
      </c>
      <c r="E845" s="138"/>
      <c r="F845" s="138"/>
      <c r="G845" s="138"/>
      <c r="H845" s="138"/>
      <c r="I845" s="138"/>
      <c r="J845" s="139"/>
      <c r="K845" s="30"/>
      <c r="L845" s="30"/>
      <c r="M845" s="30"/>
    </row>
    <row r="846" spans="1:14" ht="15" customHeight="1" x14ac:dyDescent="0.35">
      <c r="A846" s="141"/>
      <c r="B846" s="141"/>
      <c r="C846" s="141"/>
      <c r="D846" s="141"/>
      <c r="E846" s="47"/>
      <c r="F846" s="36" t="s">
        <v>20</v>
      </c>
      <c r="G846" s="36" t="s">
        <v>21</v>
      </c>
      <c r="H846" s="36" t="s">
        <v>22</v>
      </c>
      <c r="I846" s="36" t="s">
        <v>23</v>
      </c>
      <c r="J846" s="36" t="s">
        <v>24</v>
      </c>
      <c r="K846" s="36" t="s">
        <v>25</v>
      </c>
      <c r="L846" s="39"/>
      <c r="M846" s="39"/>
    </row>
    <row r="847" spans="1:14" ht="15" customHeight="1" x14ac:dyDescent="0.35">
      <c r="A847" s="141"/>
      <c r="B847" s="141"/>
      <c r="C847" s="141"/>
      <c r="D847" s="141"/>
      <c r="E847" s="28" t="s">
        <v>307</v>
      </c>
      <c r="F847" s="52">
        <v>1</v>
      </c>
      <c r="G847" s="53"/>
      <c r="H847" s="53"/>
      <c r="I847" s="53"/>
      <c r="J847" s="54">
        <f>ROUND(F847,3)</f>
        <v>1</v>
      </c>
      <c r="K847" s="96">
        <f>SUM(J847:J847)</f>
        <v>1</v>
      </c>
      <c r="L847" s="22"/>
      <c r="M847" s="22"/>
    </row>
    <row r="848" spans="1:14" ht="30.5" customHeight="1" x14ac:dyDescent="0.35">
      <c r="A848" s="97" t="s">
        <v>411</v>
      </c>
      <c r="B848" s="90" t="s">
        <v>16</v>
      </c>
      <c r="C848" s="90" t="s">
        <v>50</v>
      </c>
      <c r="D848" s="154" t="s">
        <v>412</v>
      </c>
      <c r="E848" s="154"/>
      <c r="F848" s="154"/>
      <c r="G848" s="154"/>
      <c r="H848" s="154"/>
      <c r="I848" s="154"/>
      <c r="J848" s="154"/>
      <c r="K848" s="82">
        <f>SUM(K851:K853)</f>
        <v>13.719999999999999</v>
      </c>
      <c r="L848" s="83"/>
      <c r="M848" s="83">
        <f>ROUND(K848*L848,2)</f>
        <v>0</v>
      </c>
      <c r="N848" s="98"/>
    </row>
    <row r="849" spans="1:13" ht="40.5" customHeight="1" x14ac:dyDescent="0.35">
      <c r="A849" s="140"/>
      <c r="B849" s="140"/>
      <c r="C849" s="140"/>
      <c r="D849" s="142" t="s">
        <v>900</v>
      </c>
      <c r="E849" s="143"/>
      <c r="F849" s="143"/>
      <c r="G849" s="143"/>
      <c r="H849" s="143"/>
      <c r="I849" s="143"/>
      <c r="J849" s="144"/>
      <c r="K849" s="78"/>
      <c r="L849" s="78"/>
      <c r="M849" s="78"/>
    </row>
    <row r="850" spans="1:13" ht="15" customHeight="1" x14ac:dyDescent="0.35">
      <c r="A850" s="140"/>
      <c r="B850" s="140"/>
      <c r="C850" s="140"/>
      <c r="D850" s="140"/>
      <c r="E850" s="47"/>
      <c r="F850" s="36" t="s">
        <v>20</v>
      </c>
      <c r="G850" s="36" t="s">
        <v>21</v>
      </c>
      <c r="H850" s="36" t="s">
        <v>22</v>
      </c>
      <c r="I850" s="36" t="s">
        <v>23</v>
      </c>
      <c r="J850" s="36" t="s">
        <v>24</v>
      </c>
      <c r="K850" s="36" t="s">
        <v>25</v>
      </c>
      <c r="L850" s="39"/>
      <c r="M850" s="39"/>
    </row>
    <row r="851" spans="1:13" ht="15" customHeight="1" x14ac:dyDescent="0.35">
      <c r="A851" s="140"/>
      <c r="B851" s="140"/>
      <c r="C851" s="140"/>
      <c r="D851" s="140"/>
      <c r="E851" s="47" t="s">
        <v>413</v>
      </c>
      <c r="F851" s="36">
        <v>1</v>
      </c>
      <c r="G851" s="54">
        <v>2.58</v>
      </c>
      <c r="H851" s="54"/>
      <c r="I851" s="54"/>
      <c r="J851" s="54">
        <f>ROUND(F851*G851,3)</f>
        <v>2.58</v>
      </c>
      <c r="K851" s="39"/>
      <c r="L851" s="39"/>
      <c r="M851" s="39"/>
    </row>
    <row r="852" spans="1:13" ht="15" customHeight="1" x14ac:dyDescent="0.35">
      <c r="A852" s="140"/>
      <c r="B852" s="140"/>
      <c r="C852" s="140"/>
      <c r="D852" s="140"/>
      <c r="E852" s="47" t="s">
        <v>165</v>
      </c>
      <c r="F852" s="36">
        <v>2</v>
      </c>
      <c r="G852" s="54">
        <v>1.22</v>
      </c>
      <c r="H852" s="54"/>
      <c r="I852" s="54"/>
      <c r="J852" s="54">
        <f>ROUND(F852*G852,3)</f>
        <v>2.44</v>
      </c>
      <c r="K852" s="39"/>
      <c r="L852" s="39"/>
      <c r="M852" s="39"/>
    </row>
    <row r="853" spans="1:13" ht="15" customHeight="1" x14ac:dyDescent="0.35">
      <c r="A853" s="140"/>
      <c r="B853" s="140"/>
      <c r="C853" s="140"/>
      <c r="D853" s="140"/>
      <c r="E853" s="47"/>
      <c r="F853" s="36">
        <v>1</v>
      </c>
      <c r="G853" s="54">
        <v>8.6999999999999993</v>
      </c>
      <c r="H853" s="54"/>
      <c r="I853" s="54"/>
      <c r="J853" s="54">
        <f>ROUND(F853*G853,3)</f>
        <v>8.6999999999999993</v>
      </c>
      <c r="K853" s="54">
        <f>SUM(J851:J853)</f>
        <v>13.719999999999999</v>
      </c>
      <c r="L853" s="39"/>
      <c r="M853" s="39"/>
    </row>
    <row r="854" spans="1:13" ht="15.5" customHeight="1" x14ac:dyDescent="0.35">
      <c r="A854" s="191"/>
      <c r="B854" s="191"/>
      <c r="C854" s="191"/>
      <c r="D854" s="99" t="s">
        <v>399</v>
      </c>
      <c r="E854" s="100"/>
      <c r="F854" s="100"/>
      <c r="G854" s="100"/>
      <c r="H854" s="100"/>
      <c r="I854" s="100"/>
      <c r="J854" s="100"/>
      <c r="K854" s="9"/>
      <c r="L854" s="10">
        <f>M826+M831+M840+M844+M848</f>
        <v>0</v>
      </c>
      <c r="M854" s="10">
        <f>ROUND(L854,2)</f>
        <v>0</v>
      </c>
    </row>
    <row r="855" spans="1:13" ht="15.5" customHeight="1" x14ac:dyDescent="0.35">
      <c r="A855" s="101" t="s">
        <v>414</v>
      </c>
      <c r="B855" s="101" t="s">
        <v>12</v>
      </c>
      <c r="C855" s="102"/>
      <c r="D855" s="147" t="s">
        <v>415</v>
      </c>
      <c r="E855" s="147"/>
      <c r="F855" s="147"/>
      <c r="G855" s="147"/>
      <c r="H855" s="147"/>
      <c r="I855" s="147"/>
      <c r="J855" s="147"/>
      <c r="K855" s="9"/>
      <c r="L855" s="10">
        <f>L923</f>
        <v>0</v>
      </c>
      <c r="M855" s="10">
        <f>ROUND(L855,2)</f>
        <v>0</v>
      </c>
    </row>
    <row r="856" spans="1:13" ht="21.15" customHeight="1" x14ac:dyDescent="0.35">
      <c r="A856" s="27" t="s">
        <v>416</v>
      </c>
      <c r="B856" s="28" t="s">
        <v>16</v>
      </c>
      <c r="C856" s="28" t="s">
        <v>17</v>
      </c>
      <c r="D856" s="148" t="s">
        <v>417</v>
      </c>
      <c r="E856" s="148"/>
      <c r="F856" s="148"/>
      <c r="G856" s="148"/>
      <c r="H856" s="148"/>
      <c r="I856" s="148"/>
      <c r="J856" s="148"/>
      <c r="K856" s="53">
        <f>SUM(K859:K859)</f>
        <v>300</v>
      </c>
      <c r="L856" s="35"/>
      <c r="M856" s="35">
        <f>ROUND(K856*L856,2)</f>
        <v>0</v>
      </c>
    </row>
    <row r="857" spans="1:13" ht="63.5" customHeight="1" x14ac:dyDescent="0.35">
      <c r="A857" s="141"/>
      <c r="B857" s="141"/>
      <c r="C857" s="141"/>
      <c r="D857" s="137" t="s">
        <v>418</v>
      </c>
      <c r="E857" s="138"/>
      <c r="F857" s="138"/>
      <c r="G857" s="138"/>
      <c r="H857" s="138"/>
      <c r="I857" s="138"/>
      <c r="J857" s="139"/>
      <c r="K857" s="30"/>
      <c r="L857" s="30"/>
      <c r="M857" s="30"/>
    </row>
    <row r="858" spans="1:13" ht="15" customHeight="1" x14ac:dyDescent="0.35">
      <c r="A858" s="141"/>
      <c r="B858" s="141"/>
      <c r="C858" s="141"/>
      <c r="D858" s="141"/>
      <c r="E858" s="47"/>
      <c r="F858" s="36" t="s">
        <v>20</v>
      </c>
      <c r="G858" s="36" t="s">
        <v>21</v>
      </c>
      <c r="H858" s="36" t="s">
        <v>22</v>
      </c>
      <c r="I858" s="36" t="s">
        <v>23</v>
      </c>
      <c r="J858" s="36" t="s">
        <v>24</v>
      </c>
      <c r="K858" s="36" t="s">
        <v>25</v>
      </c>
      <c r="L858" s="39"/>
      <c r="M858" s="39"/>
    </row>
    <row r="859" spans="1:13" ht="15" customHeight="1" x14ac:dyDescent="0.35">
      <c r="A859" s="141"/>
      <c r="B859" s="141"/>
      <c r="C859" s="141"/>
      <c r="D859" s="141"/>
      <c r="E859" s="47" t="s">
        <v>419</v>
      </c>
      <c r="F859" s="40">
        <v>1</v>
      </c>
      <c r="G859" s="25">
        <v>300</v>
      </c>
      <c r="H859" s="25"/>
      <c r="I859" s="25"/>
      <c r="J859" s="25">
        <f>ROUND(F859*G859,3)</f>
        <v>300</v>
      </c>
      <c r="K859" s="25">
        <f>SUM(J859:J859)</f>
        <v>300</v>
      </c>
      <c r="L859" s="39"/>
      <c r="M859" s="39"/>
    </row>
    <row r="860" spans="1:13" ht="21.15" customHeight="1" x14ac:dyDescent="0.35">
      <c r="A860" s="27" t="s">
        <v>420</v>
      </c>
      <c r="B860" s="28" t="s">
        <v>16</v>
      </c>
      <c r="C860" s="28" t="s">
        <v>17</v>
      </c>
      <c r="D860" s="148" t="s">
        <v>421</v>
      </c>
      <c r="E860" s="148"/>
      <c r="F860" s="148"/>
      <c r="G860" s="148"/>
      <c r="H860" s="148"/>
      <c r="I860" s="148"/>
      <c r="J860" s="148"/>
      <c r="K860" s="53">
        <f>SUM(K863:K863)</f>
        <v>300</v>
      </c>
      <c r="L860" s="35"/>
      <c r="M860" s="35">
        <f>ROUND(K860*L860,2)</f>
        <v>0</v>
      </c>
    </row>
    <row r="861" spans="1:13" ht="58.5" customHeight="1" x14ac:dyDescent="0.35">
      <c r="A861" s="141"/>
      <c r="B861" s="141"/>
      <c r="C861" s="141"/>
      <c r="D861" s="137" t="s">
        <v>422</v>
      </c>
      <c r="E861" s="138"/>
      <c r="F861" s="138"/>
      <c r="G861" s="138"/>
      <c r="H861" s="138"/>
      <c r="I861" s="138"/>
      <c r="J861" s="139"/>
      <c r="K861" s="30"/>
      <c r="L861" s="30"/>
      <c r="M861" s="30"/>
    </row>
    <row r="862" spans="1:13" ht="15" customHeight="1" x14ac:dyDescent="0.35">
      <c r="A862" s="141"/>
      <c r="B862" s="141"/>
      <c r="C862" s="141"/>
      <c r="D862" s="141"/>
      <c r="E862" s="19"/>
      <c r="F862" s="87" t="s">
        <v>20</v>
      </c>
      <c r="G862" s="87" t="s">
        <v>21</v>
      </c>
      <c r="H862" s="87" t="s">
        <v>22</v>
      </c>
      <c r="I862" s="87" t="s">
        <v>23</v>
      </c>
      <c r="J862" s="87" t="s">
        <v>24</v>
      </c>
      <c r="K862" s="87" t="s">
        <v>25</v>
      </c>
      <c r="L862" s="22"/>
      <c r="M862" s="22"/>
    </row>
    <row r="863" spans="1:13" ht="15" customHeight="1" x14ac:dyDescent="0.35">
      <c r="A863" s="141"/>
      <c r="B863" s="141"/>
      <c r="C863" s="141"/>
      <c r="D863" s="141"/>
      <c r="E863" s="28" t="s">
        <v>419</v>
      </c>
      <c r="F863" s="23">
        <v>1</v>
      </c>
      <c r="G863" s="24">
        <v>300</v>
      </c>
      <c r="H863" s="24"/>
      <c r="I863" s="24"/>
      <c r="J863" s="80">
        <f>ROUND(F863*G863,3)</f>
        <v>300</v>
      </c>
      <c r="K863" s="26">
        <f>SUM(J863:J863)</f>
        <v>300</v>
      </c>
      <c r="L863" s="22"/>
      <c r="M863" s="22"/>
    </row>
    <row r="864" spans="1:13" ht="28" customHeight="1" x14ac:dyDescent="0.35">
      <c r="A864" s="75" t="s">
        <v>423</v>
      </c>
      <c r="B864" s="47" t="s">
        <v>16</v>
      </c>
      <c r="C864" s="47" t="s">
        <v>17</v>
      </c>
      <c r="D864" s="145" t="s">
        <v>424</v>
      </c>
      <c r="E864" s="145"/>
      <c r="F864" s="145"/>
      <c r="G864" s="145"/>
      <c r="H864" s="145"/>
      <c r="I864" s="145"/>
      <c r="J864" s="145"/>
      <c r="K864" s="54">
        <f>SUM(K867:K867)</f>
        <v>300</v>
      </c>
      <c r="L864" s="77"/>
      <c r="M864" s="77">
        <f>ROUND(K864*L864,2)</f>
        <v>0</v>
      </c>
    </row>
    <row r="865" spans="1:13" ht="63" customHeight="1" x14ac:dyDescent="0.35">
      <c r="A865" s="140"/>
      <c r="B865" s="140"/>
      <c r="C865" s="140"/>
      <c r="D865" s="142" t="s">
        <v>425</v>
      </c>
      <c r="E865" s="143"/>
      <c r="F865" s="143"/>
      <c r="G865" s="143"/>
      <c r="H865" s="143"/>
      <c r="I865" s="143"/>
      <c r="J865" s="144"/>
      <c r="K865" s="78"/>
      <c r="L865" s="78"/>
      <c r="M865" s="78"/>
    </row>
    <row r="866" spans="1:13" ht="15" customHeight="1" x14ac:dyDescent="0.35">
      <c r="A866" s="140"/>
      <c r="B866" s="140"/>
      <c r="C866" s="140"/>
      <c r="D866" s="140"/>
      <c r="E866" s="47"/>
      <c r="F866" s="36" t="s">
        <v>20</v>
      </c>
      <c r="G866" s="36" t="s">
        <v>21</v>
      </c>
      <c r="H866" s="36" t="s">
        <v>22</v>
      </c>
      <c r="I866" s="36" t="s">
        <v>23</v>
      </c>
      <c r="J866" s="36" t="s">
        <v>24</v>
      </c>
      <c r="K866" s="36" t="s">
        <v>25</v>
      </c>
      <c r="L866" s="39"/>
      <c r="M866" s="39"/>
    </row>
    <row r="867" spans="1:13" ht="15" customHeight="1" x14ac:dyDescent="0.35">
      <c r="A867" s="140"/>
      <c r="B867" s="140"/>
      <c r="C867" s="140"/>
      <c r="D867" s="140"/>
      <c r="E867" s="47" t="s">
        <v>419</v>
      </c>
      <c r="F867" s="40">
        <v>1</v>
      </c>
      <c r="G867" s="25">
        <v>300</v>
      </c>
      <c r="H867" s="25"/>
      <c r="I867" s="25"/>
      <c r="J867" s="25">
        <f>ROUND(F867*G867,3)</f>
        <v>300</v>
      </c>
      <c r="K867" s="25">
        <f>SUM(J867:J867)</f>
        <v>300</v>
      </c>
      <c r="L867" s="39"/>
      <c r="M867" s="39"/>
    </row>
    <row r="868" spans="1:13" ht="29.5" customHeight="1" x14ac:dyDescent="0.35">
      <c r="A868" s="75" t="s">
        <v>426</v>
      </c>
      <c r="B868" s="47" t="s">
        <v>16</v>
      </c>
      <c r="C868" s="47" t="s">
        <v>17</v>
      </c>
      <c r="D868" s="145" t="s">
        <v>427</v>
      </c>
      <c r="E868" s="145"/>
      <c r="F868" s="145"/>
      <c r="G868" s="145"/>
      <c r="H868" s="145"/>
      <c r="I868" s="145"/>
      <c r="J868" s="145"/>
      <c r="K868" s="54">
        <f>SUM(K871:K871)</f>
        <v>300</v>
      </c>
      <c r="L868" s="77"/>
      <c r="M868" s="77">
        <f>ROUND(K868*L868,2)</f>
        <v>0</v>
      </c>
    </row>
    <row r="869" spans="1:13" ht="47.5" customHeight="1" x14ac:dyDescent="0.35">
      <c r="A869" s="140"/>
      <c r="B869" s="140"/>
      <c r="C869" s="140"/>
      <c r="D869" s="142" t="s">
        <v>428</v>
      </c>
      <c r="E869" s="143"/>
      <c r="F869" s="143"/>
      <c r="G869" s="143"/>
      <c r="H869" s="143"/>
      <c r="I869" s="143"/>
      <c r="J869" s="144"/>
      <c r="K869" s="78"/>
      <c r="L869" s="78"/>
      <c r="M869" s="78"/>
    </row>
    <row r="870" spans="1:13" ht="15" customHeight="1" x14ac:dyDescent="0.35">
      <c r="A870" s="140"/>
      <c r="B870" s="140"/>
      <c r="C870" s="140"/>
      <c r="D870" s="140"/>
      <c r="E870" s="47"/>
      <c r="F870" s="36" t="s">
        <v>20</v>
      </c>
      <c r="G870" s="36" t="s">
        <v>21</v>
      </c>
      <c r="H870" s="36" t="s">
        <v>22</v>
      </c>
      <c r="I870" s="36" t="s">
        <v>23</v>
      </c>
      <c r="J870" s="36" t="s">
        <v>24</v>
      </c>
      <c r="K870" s="36" t="s">
        <v>25</v>
      </c>
      <c r="L870" s="39"/>
      <c r="M870" s="39"/>
    </row>
    <row r="871" spans="1:13" ht="15" customHeight="1" x14ac:dyDescent="0.35">
      <c r="A871" s="140"/>
      <c r="B871" s="140"/>
      <c r="C871" s="140"/>
      <c r="D871" s="140"/>
      <c r="E871" s="47" t="s">
        <v>419</v>
      </c>
      <c r="F871" s="40">
        <v>1</v>
      </c>
      <c r="G871" s="25">
        <v>300</v>
      </c>
      <c r="H871" s="25"/>
      <c r="I871" s="25"/>
      <c r="J871" s="25">
        <f>ROUND(F871*G871,3)</f>
        <v>300</v>
      </c>
      <c r="K871" s="25">
        <f>SUM(J871:J871)</f>
        <v>300</v>
      </c>
      <c r="L871" s="39"/>
      <c r="M871" s="39"/>
    </row>
    <row r="872" spans="1:13" ht="21.15" customHeight="1" x14ac:dyDescent="0.35">
      <c r="A872" s="75" t="s">
        <v>429</v>
      </c>
      <c r="B872" s="47" t="s">
        <v>16</v>
      </c>
      <c r="C872" s="47" t="s">
        <v>17</v>
      </c>
      <c r="D872" s="145" t="s">
        <v>430</v>
      </c>
      <c r="E872" s="145"/>
      <c r="F872" s="145"/>
      <c r="G872" s="145"/>
      <c r="H872" s="145"/>
      <c r="I872" s="145"/>
      <c r="J872" s="145"/>
      <c r="K872" s="54">
        <f>SUM(K875:K875)</f>
        <v>300</v>
      </c>
      <c r="L872" s="77"/>
      <c r="M872" s="77">
        <f>ROUND(K872*L872,2)</f>
        <v>0</v>
      </c>
    </row>
    <row r="873" spans="1:13" ht="80.5" customHeight="1" x14ac:dyDescent="0.35">
      <c r="A873" s="140"/>
      <c r="B873" s="140"/>
      <c r="C873" s="140"/>
      <c r="D873" s="142" t="s">
        <v>431</v>
      </c>
      <c r="E873" s="143"/>
      <c r="F873" s="143"/>
      <c r="G873" s="143"/>
      <c r="H873" s="143"/>
      <c r="I873" s="143"/>
      <c r="J873" s="144"/>
      <c r="K873" s="78"/>
      <c r="L873" s="78"/>
      <c r="M873" s="78"/>
    </row>
    <row r="874" spans="1:13" ht="15" customHeight="1" x14ac:dyDescent="0.35">
      <c r="A874" s="140"/>
      <c r="B874" s="140"/>
      <c r="C874" s="140"/>
      <c r="D874" s="140"/>
      <c r="E874" s="47"/>
      <c r="F874" s="36" t="s">
        <v>20</v>
      </c>
      <c r="G874" s="36" t="s">
        <v>21</v>
      </c>
      <c r="H874" s="36" t="s">
        <v>22</v>
      </c>
      <c r="I874" s="36" t="s">
        <v>23</v>
      </c>
      <c r="J874" s="36" t="s">
        <v>24</v>
      </c>
      <c r="K874" s="36" t="s">
        <v>25</v>
      </c>
      <c r="L874" s="39"/>
      <c r="M874" s="39"/>
    </row>
    <row r="875" spans="1:13" ht="15" customHeight="1" x14ac:dyDescent="0.35">
      <c r="A875" s="140"/>
      <c r="B875" s="140"/>
      <c r="C875" s="140"/>
      <c r="D875" s="140"/>
      <c r="E875" s="47" t="s">
        <v>419</v>
      </c>
      <c r="F875" s="36">
        <v>1</v>
      </c>
      <c r="G875" s="54">
        <v>300</v>
      </c>
      <c r="H875" s="54"/>
      <c r="I875" s="54"/>
      <c r="J875" s="54">
        <f>ROUND(F875*G875,3)</f>
        <v>300</v>
      </c>
      <c r="K875" s="54">
        <f>SUM(J875:J875)</f>
        <v>300</v>
      </c>
      <c r="L875" s="39"/>
      <c r="M875" s="39"/>
    </row>
    <row r="876" spans="1:13" ht="21.15" customHeight="1" x14ac:dyDescent="0.35">
      <c r="A876" s="75" t="s">
        <v>432</v>
      </c>
      <c r="B876" s="47" t="s">
        <v>16</v>
      </c>
      <c r="C876" s="47" t="s">
        <v>122</v>
      </c>
      <c r="D876" s="145" t="s">
        <v>433</v>
      </c>
      <c r="E876" s="145"/>
      <c r="F876" s="145"/>
      <c r="G876" s="145"/>
      <c r="H876" s="145"/>
      <c r="I876" s="145"/>
      <c r="J876" s="145"/>
      <c r="K876" s="54">
        <f>SUM(K879:K879)</f>
        <v>300</v>
      </c>
      <c r="L876" s="77"/>
      <c r="M876" s="77">
        <f>ROUND(K876*L876,2)</f>
        <v>0</v>
      </c>
    </row>
    <row r="877" spans="1:13" ht="48.5" customHeight="1" x14ac:dyDescent="0.35">
      <c r="A877" s="140"/>
      <c r="B877" s="140"/>
      <c r="C877" s="140"/>
      <c r="D877" s="142" t="s">
        <v>434</v>
      </c>
      <c r="E877" s="143"/>
      <c r="F877" s="143"/>
      <c r="G877" s="143"/>
      <c r="H877" s="143"/>
      <c r="I877" s="143"/>
      <c r="J877" s="144"/>
      <c r="K877" s="78"/>
      <c r="L877" s="78"/>
      <c r="M877" s="78"/>
    </row>
    <row r="878" spans="1:13" ht="15" customHeight="1" x14ac:dyDescent="0.35">
      <c r="A878" s="140"/>
      <c r="B878" s="140"/>
      <c r="C878" s="140"/>
      <c r="D878" s="140"/>
      <c r="E878" s="47"/>
      <c r="F878" s="36" t="s">
        <v>20</v>
      </c>
      <c r="G878" s="36" t="s">
        <v>21</v>
      </c>
      <c r="H878" s="36" t="s">
        <v>22</v>
      </c>
      <c r="I878" s="36" t="s">
        <v>23</v>
      </c>
      <c r="J878" s="36" t="s">
        <v>24</v>
      </c>
      <c r="K878" s="36" t="s">
        <v>25</v>
      </c>
      <c r="L878" s="39"/>
      <c r="M878" s="39"/>
    </row>
    <row r="879" spans="1:13" ht="15" customHeight="1" x14ac:dyDescent="0.35">
      <c r="A879" s="140"/>
      <c r="B879" s="140"/>
      <c r="C879" s="140"/>
      <c r="D879" s="140"/>
      <c r="E879" s="47" t="s">
        <v>419</v>
      </c>
      <c r="F879" s="36">
        <v>1</v>
      </c>
      <c r="G879" s="54">
        <v>300</v>
      </c>
      <c r="H879" s="54"/>
      <c r="I879" s="54"/>
      <c r="J879" s="54">
        <f>ROUND(F879*G879,3)</f>
        <v>300</v>
      </c>
      <c r="K879" s="54">
        <f>SUM(J879:J879)</f>
        <v>300</v>
      </c>
      <c r="L879" s="39"/>
      <c r="M879" s="39"/>
    </row>
    <row r="880" spans="1:13" ht="30" customHeight="1" x14ac:dyDescent="0.35">
      <c r="A880" s="75" t="s">
        <v>435</v>
      </c>
      <c r="B880" s="47" t="s">
        <v>16</v>
      </c>
      <c r="C880" s="47" t="s">
        <v>122</v>
      </c>
      <c r="D880" s="145" t="s">
        <v>436</v>
      </c>
      <c r="E880" s="145"/>
      <c r="F880" s="145"/>
      <c r="G880" s="145"/>
      <c r="H880" s="145"/>
      <c r="I880" s="145"/>
      <c r="J880" s="145"/>
      <c r="K880" s="54">
        <f>SUM(K883:K883)</f>
        <v>300</v>
      </c>
      <c r="L880" s="77"/>
      <c r="M880" s="77">
        <f>ROUND(K880*L880,2)</f>
        <v>0</v>
      </c>
    </row>
    <row r="881" spans="1:13" ht="45" customHeight="1" x14ac:dyDescent="0.35">
      <c r="A881" s="140"/>
      <c r="B881" s="140"/>
      <c r="C881" s="140"/>
      <c r="D881" s="142" t="s">
        <v>437</v>
      </c>
      <c r="E881" s="143"/>
      <c r="F881" s="143"/>
      <c r="G881" s="143"/>
      <c r="H881" s="143"/>
      <c r="I881" s="143"/>
      <c r="J881" s="144"/>
      <c r="K881" s="78"/>
      <c r="L881" s="78"/>
      <c r="M881" s="78"/>
    </row>
    <row r="882" spans="1:13" ht="15" customHeight="1" x14ac:dyDescent="0.35">
      <c r="A882" s="140"/>
      <c r="B882" s="140"/>
      <c r="C882" s="140"/>
      <c r="D882" s="140"/>
      <c r="E882" s="47"/>
      <c r="F882" s="36" t="s">
        <v>20</v>
      </c>
      <c r="G882" s="36" t="s">
        <v>21</v>
      </c>
      <c r="H882" s="36" t="s">
        <v>22</v>
      </c>
      <c r="I882" s="36" t="s">
        <v>23</v>
      </c>
      <c r="J882" s="36" t="s">
        <v>24</v>
      </c>
      <c r="K882" s="36" t="s">
        <v>25</v>
      </c>
      <c r="L882" s="39"/>
      <c r="M882" s="39"/>
    </row>
    <row r="883" spans="1:13" ht="15" customHeight="1" x14ac:dyDescent="0.35">
      <c r="A883" s="140"/>
      <c r="B883" s="140"/>
      <c r="C883" s="140"/>
      <c r="D883" s="140"/>
      <c r="E883" s="47" t="s">
        <v>419</v>
      </c>
      <c r="F883" s="40">
        <v>1</v>
      </c>
      <c r="G883" s="25">
        <v>300</v>
      </c>
      <c r="H883" s="25"/>
      <c r="I883" s="25"/>
      <c r="J883" s="25">
        <f>ROUND(F883*G883,3)</f>
        <v>300</v>
      </c>
      <c r="K883" s="25">
        <f>SUM(J883:J883)</f>
        <v>300</v>
      </c>
      <c r="L883" s="39"/>
      <c r="M883" s="39"/>
    </row>
    <row r="884" spans="1:13" ht="28.5" customHeight="1" x14ac:dyDescent="0.35">
      <c r="A884" s="27" t="s">
        <v>438</v>
      </c>
      <c r="B884" s="28" t="s">
        <v>16</v>
      </c>
      <c r="C884" s="28" t="s">
        <v>50</v>
      </c>
      <c r="D884" s="148" t="s">
        <v>439</v>
      </c>
      <c r="E884" s="148"/>
      <c r="F884" s="148"/>
      <c r="G884" s="148"/>
      <c r="H884" s="148"/>
      <c r="I884" s="148"/>
      <c r="J884" s="148"/>
      <c r="K884" s="53">
        <f>SUM(K887:K890)</f>
        <v>370</v>
      </c>
      <c r="L884" s="35"/>
      <c r="M884" s="35">
        <f>ROUND(K884*L884,2)</f>
        <v>0</v>
      </c>
    </row>
    <row r="885" spans="1:13" ht="24" customHeight="1" x14ac:dyDescent="0.35">
      <c r="A885" s="141"/>
      <c r="B885" s="141"/>
      <c r="C885" s="141"/>
      <c r="D885" s="137" t="s">
        <v>440</v>
      </c>
      <c r="E885" s="138"/>
      <c r="F885" s="138"/>
      <c r="G885" s="138"/>
      <c r="H885" s="138"/>
      <c r="I885" s="138"/>
      <c r="J885" s="139"/>
      <c r="K885" s="30"/>
      <c r="L885" s="30"/>
      <c r="M885" s="30"/>
    </row>
    <row r="886" spans="1:13" ht="15" customHeight="1" x14ac:dyDescent="0.35">
      <c r="A886" s="141"/>
      <c r="B886" s="141"/>
      <c r="C886" s="141"/>
      <c r="D886" s="141"/>
      <c r="E886" s="19"/>
      <c r="F886" s="36" t="s">
        <v>20</v>
      </c>
      <c r="G886" s="36" t="s">
        <v>21</v>
      </c>
      <c r="H886" s="36" t="s">
        <v>22</v>
      </c>
      <c r="I886" s="36" t="s">
        <v>23</v>
      </c>
      <c r="J886" s="36" t="s">
        <v>24</v>
      </c>
      <c r="K886" s="36" t="s">
        <v>25</v>
      </c>
      <c r="L886" s="22"/>
      <c r="M886" s="22"/>
    </row>
    <row r="887" spans="1:13" ht="15" customHeight="1" x14ac:dyDescent="0.35">
      <c r="A887" s="141"/>
      <c r="B887" s="141"/>
      <c r="C887" s="141"/>
      <c r="D887" s="141"/>
      <c r="E887" s="28" t="s">
        <v>441</v>
      </c>
      <c r="F887" s="40">
        <v>1</v>
      </c>
      <c r="G887" s="25">
        <v>150</v>
      </c>
      <c r="H887" s="25"/>
      <c r="I887" s="25"/>
      <c r="J887" s="25">
        <f>ROUND(F887*G887,3)</f>
        <v>150</v>
      </c>
      <c r="K887" s="39"/>
      <c r="L887" s="22"/>
      <c r="M887" s="22"/>
    </row>
    <row r="888" spans="1:13" ht="15" customHeight="1" x14ac:dyDescent="0.35">
      <c r="A888" s="141"/>
      <c r="B888" s="141"/>
      <c r="C888" s="141"/>
      <c r="D888" s="141"/>
      <c r="E888" s="28" t="s">
        <v>442</v>
      </c>
      <c r="F888" s="40">
        <v>1</v>
      </c>
      <c r="G888" s="25">
        <v>120</v>
      </c>
      <c r="H888" s="25"/>
      <c r="I888" s="25"/>
      <c r="J888" s="25">
        <f>ROUND(F888*G888,3)</f>
        <v>120</v>
      </c>
      <c r="K888" s="39"/>
      <c r="L888" s="22"/>
      <c r="M888" s="22"/>
    </row>
    <row r="889" spans="1:13" ht="15" customHeight="1" x14ac:dyDescent="0.35">
      <c r="A889" s="141"/>
      <c r="B889" s="141"/>
      <c r="C889" s="141"/>
      <c r="D889" s="141"/>
      <c r="E889" s="28" t="s">
        <v>443</v>
      </c>
      <c r="F889" s="40">
        <v>1</v>
      </c>
      <c r="G889" s="25">
        <v>100</v>
      </c>
      <c r="H889" s="25"/>
      <c r="I889" s="25"/>
      <c r="J889" s="25">
        <f>ROUND(F889*G889,3)</f>
        <v>100</v>
      </c>
      <c r="K889" s="39"/>
      <c r="L889" s="22"/>
      <c r="M889" s="22"/>
    </row>
    <row r="890" spans="1:13" ht="15" customHeight="1" x14ac:dyDescent="0.35">
      <c r="A890" s="141"/>
      <c r="B890" s="141"/>
      <c r="C890" s="141"/>
      <c r="D890" s="141"/>
      <c r="E890" s="28"/>
      <c r="F890" s="23"/>
      <c r="G890" s="24"/>
      <c r="H890" s="24"/>
      <c r="I890" s="24"/>
      <c r="J890" s="40" t="s">
        <v>90</v>
      </c>
      <c r="K890" s="26">
        <f>SUM(J887:J890)</f>
        <v>370</v>
      </c>
      <c r="L890" s="22"/>
      <c r="M890" s="22"/>
    </row>
    <row r="891" spans="1:13" ht="26" customHeight="1" x14ac:dyDescent="0.35">
      <c r="A891" s="27" t="s">
        <v>444</v>
      </c>
      <c r="B891" s="28" t="s">
        <v>16</v>
      </c>
      <c r="C891" s="28" t="s">
        <v>17</v>
      </c>
      <c r="D891" s="148" t="s">
        <v>445</v>
      </c>
      <c r="E891" s="148"/>
      <c r="F891" s="148"/>
      <c r="G891" s="148"/>
      <c r="H891" s="148"/>
      <c r="I891" s="148"/>
      <c r="J891" s="148"/>
      <c r="K891" s="53">
        <f>SUM(K894:K894)</f>
        <v>300</v>
      </c>
      <c r="L891" s="35"/>
      <c r="M891" s="35">
        <f>ROUND(K891*L891,2)</f>
        <v>0</v>
      </c>
    </row>
    <row r="892" spans="1:13" ht="34.5" customHeight="1" x14ac:dyDescent="0.35">
      <c r="A892" s="141"/>
      <c r="B892" s="141"/>
      <c r="C892" s="141"/>
      <c r="D892" s="137" t="s">
        <v>446</v>
      </c>
      <c r="E892" s="138"/>
      <c r="F892" s="138"/>
      <c r="G892" s="138"/>
      <c r="H892" s="138"/>
      <c r="I892" s="138"/>
      <c r="J892" s="139"/>
      <c r="K892" s="30"/>
      <c r="L892" s="30"/>
      <c r="M892" s="30"/>
    </row>
    <row r="893" spans="1:13" ht="15" customHeight="1" x14ac:dyDescent="0.35">
      <c r="A893" s="141"/>
      <c r="B893" s="141"/>
      <c r="C893" s="141"/>
      <c r="D893" s="141"/>
      <c r="E893" s="19"/>
      <c r="F893" s="36" t="s">
        <v>20</v>
      </c>
      <c r="G893" s="36" t="s">
        <v>21</v>
      </c>
      <c r="H893" s="36" t="s">
        <v>22</v>
      </c>
      <c r="I893" s="36" t="s">
        <v>23</v>
      </c>
      <c r="J893" s="36" t="s">
        <v>24</v>
      </c>
      <c r="K893" s="36" t="s">
        <v>25</v>
      </c>
      <c r="L893" s="22"/>
      <c r="M893" s="22"/>
    </row>
    <row r="894" spans="1:13" ht="15" customHeight="1" x14ac:dyDescent="0.35">
      <c r="A894" s="141"/>
      <c r="B894" s="141"/>
      <c r="C894" s="141"/>
      <c r="D894" s="141"/>
      <c r="E894" s="28" t="s">
        <v>419</v>
      </c>
      <c r="F894" s="40">
        <v>1</v>
      </c>
      <c r="G894" s="25">
        <v>300</v>
      </c>
      <c r="H894" s="25"/>
      <c r="I894" s="25"/>
      <c r="J894" s="25">
        <f>ROUND(F894*G894,3)</f>
        <v>300</v>
      </c>
      <c r="K894" s="25">
        <f>SUM(J894:J894)</f>
        <v>300</v>
      </c>
      <c r="L894" s="22"/>
      <c r="M894" s="22"/>
    </row>
    <row r="895" spans="1:13" ht="25.5" customHeight="1" x14ac:dyDescent="0.35">
      <c r="A895" s="27" t="s">
        <v>447</v>
      </c>
      <c r="B895" s="28" t="s">
        <v>16</v>
      </c>
      <c r="C895" s="28" t="s">
        <v>6</v>
      </c>
      <c r="D895" s="148" t="s">
        <v>448</v>
      </c>
      <c r="E895" s="148"/>
      <c r="F895" s="148"/>
      <c r="G895" s="148"/>
      <c r="H895" s="148"/>
      <c r="I895" s="148"/>
      <c r="J895" s="148"/>
      <c r="K895" s="53">
        <f>SUM(K898:K899)</f>
        <v>2</v>
      </c>
      <c r="L895" s="35"/>
      <c r="M895" s="35">
        <f>ROUND(K895*L895,2)</f>
        <v>0</v>
      </c>
    </row>
    <row r="896" spans="1:13" ht="50" customHeight="1" x14ac:dyDescent="0.35">
      <c r="A896" s="141"/>
      <c r="B896" s="141"/>
      <c r="C896" s="141"/>
      <c r="D896" s="137" t="s">
        <v>449</v>
      </c>
      <c r="E896" s="138"/>
      <c r="F896" s="138"/>
      <c r="G896" s="138"/>
      <c r="H896" s="138"/>
      <c r="I896" s="138"/>
      <c r="J896" s="139"/>
      <c r="K896" s="30"/>
      <c r="L896" s="30"/>
      <c r="M896" s="30"/>
    </row>
    <row r="897" spans="1:13" ht="15" customHeight="1" x14ac:dyDescent="0.35">
      <c r="A897" s="141"/>
      <c r="B897" s="141"/>
      <c r="C897" s="141"/>
      <c r="D897" s="141"/>
      <c r="E897" s="19"/>
      <c r="F897" s="36" t="s">
        <v>20</v>
      </c>
      <c r="G897" s="36" t="s">
        <v>21</v>
      </c>
      <c r="H897" s="36" t="s">
        <v>22</v>
      </c>
      <c r="I897" s="36" t="s">
        <v>23</v>
      </c>
      <c r="J897" s="36" t="s">
        <v>24</v>
      </c>
      <c r="K897" s="36" t="s">
        <v>25</v>
      </c>
      <c r="L897" s="22"/>
      <c r="M897" s="22"/>
    </row>
    <row r="898" spans="1:13" ht="15" customHeight="1" x14ac:dyDescent="0.35">
      <c r="A898" s="141"/>
      <c r="B898" s="141"/>
      <c r="C898" s="141"/>
      <c r="D898" s="141"/>
      <c r="E898" s="28" t="s">
        <v>53</v>
      </c>
      <c r="F898" s="40">
        <v>1</v>
      </c>
      <c r="G898" s="25"/>
      <c r="H898" s="25"/>
      <c r="I898" s="25"/>
      <c r="J898" s="25">
        <f>ROUND(F898,3)</f>
        <v>1</v>
      </c>
      <c r="K898" s="39"/>
      <c r="L898" s="22"/>
      <c r="M898" s="22"/>
    </row>
    <row r="899" spans="1:13" ht="15" customHeight="1" x14ac:dyDescent="0.35">
      <c r="A899" s="141"/>
      <c r="B899" s="141"/>
      <c r="C899" s="141"/>
      <c r="D899" s="141"/>
      <c r="E899" s="28" t="s">
        <v>306</v>
      </c>
      <c r="F899" s="40">
        <v>1</v>
      </c>
      <c r="G899" s="25"/>
      <c r="H899" s="25"/>
      <c r="I899" s="25"/>
      <c r="J899" s="25">
        <f>ROUND(F899,3)</f>
        <v>1</v>
      </c>
      <c r="K899" s="25">
        <f>SUM(J898:J899)</f>
        <v>2</v>
      </c>
      <c r="L899" s="22"/>
      <c r="M899" s="22"/>
    </row>
    <row r="900" spans="1:13" ht="35.5" customHeight="1" x14ac:dyDescent="0.35">
      <c r="A900" s="27" t="s">
        <v>450</v>
      </c>
      <c r="B900" s="28" t="s">
        <v>16</v>
      </c>
      <c r="C900" s="28" t="s">
        <v>6</v>
      </c>
      <c r="D900" s="174" t="s">
        <v>901</v>
      </c>
      <c r="E900" s="174"/>
      <c r="F900" s="174"/>
      <c r="G900" s="174"/>
      <c r="H900" s="174"/>
      <c r="I900" s="174"/>
      <c r="J900" s="174"/>
      <c r="K900" s="53">
        <f>SUM(K903:K909)</f>
        <v>36</v>
      </c>
      <c r="L900" s="35"/>
      <c r="M900" s="35">
        <f>ROUND(K900*L900,2)</f>
        <v>0</v>
      </c>
    </row>
    <row r="901" spans="1:13" ht="17.5" customHeight="1" x14ac:dyDescent="0.35">
      <c r="A901" s="141"/>
      <c r="B901" s="141"/>
      <c r="C901" s="141"/>
      <c r="D901" s="137" t="s">
        <v>902</v>
      </c>
      <c r="E901" s="138"/>
      <c r="F901" s="138"/>
      <c r="G901" s="138"/>
      <c r="H901" s="138"/>
      <c r="I901" s="138"/>
      <c r="J901" s="139"/>
      <c r="K901" s="30"/>
      <c r="L901" s="30"/>
      <c r="M901" s="30"/>
    </row>
    <row r="902" spans="1:13" ht="15" customHeight="1" x14ac:dyDescent="0.35">
      <c r="A902" s="141"/>
      <c r="B902" s="141"/>
      <c r="C902" s="141"/>
      <c r="D902" s="141"/>
      <c r="E902" s="47"/>
      <c r="F902" s="36" t="s">
        <v>20</v>
      </c>
      <c r="G902" s="36" t="s">
        <v>21</v>
      </c>
      <c r="H902" s="36" t="s">
        <v>22</v>
      </c>
      <c r="I902" s="36" t="s">
        <v>23</v>
      </c>
      <c r="J902" s="36" t="s">
        <v>24</v>
      </c>
      <c r="K902" s="36" t="s">
        <v>25</v>
      </c>
      <c r="L902" s="22"/>
      <c r="M902" s="22"/>
    </row>
    <row r="903" spans="1:13" ht="21.15" customHeight="1" x14ac:dyDescent="0.35">
      <c r="A903" s="141"/>
      <c r="B903" s="141"/>
      <c r="C903" s="141"/>
      <c r="D903" s="141"/>
      <c r="E903" s="47" t="s">
        <v>451</v>
      </c>
      <c r="F903" s="40">
        <v>2</v>
      </c>
      <c r="G903" s="25"/>
      <c r="H903" s="25"/>
      <c r="I903" s="25"/>
      <c r="J903" s="25">
        <f t="shared" ref="J903:J909" si="24">ROUND(F903,3)</f>
        <v>2</v>
      </c>
      <c r="K903" s="39"/>
      <c r="L903" s="22"/>
      <c r="M903" s="22"/>
    </row>
    <row r="904" spans="1:13" ht="21.15" customHeight="1" x14ac:dyDescent="0.35">
      <c r="A904" s="141"/>
      <c r="B904" s="141"/>
      <c r="C904" s="141"/>
      <c r="D904" s="141"/>
      <c r="E904" s="47" t="s">
        <v>452</v>
      </c>
      <c r="F904" s="40">
        <v>2</v>
      </c>
      <c r="G904" s="25"/>
      <c r="H904" s="25"/>
      <c r="I904" s="25"/>
      <c r="J904" s="25">
        <f t="shared" si="24"/>
        <v>2</v>
      </c>
      <c r="K904" s="39"/>
      <c r="L904" s="22"/>
      <c r="M904" s="22"/>
    </row>
    <row r="905" spans="1:13" ht="15" customHeight="1" x14ac:dyDescent="0.35">
      <c r="A905" s="141"/>
      <c r="B905" s="141"/>
      <c r="C905" s="141"/>
      <c r="D905" s="141"/>
      <c r="E905" s="47" t="s">
        <v>453</v>
      </c>
      <c r="F905" s="40">
        <v>4</v>
      </c>
      <c r="G905" s="25"/>
      <c r="H905" s="25"/>
      <c r="I905" s="25"/>
      <c r="J905" s="25">
        <f t="shared" si="24"/>
        <v>4</v>
      </c>
      <c r="K905" s="39"/>
      <c r="L905" s="22"/>
      <c r="M905" s="22"/>
    </row>
    <row r="906" spans="1:13" ht="15" customHeight="1" x14ac:dyDescent="0.35">
      <c r="A906" s="141"/>
      <c r="B906" s="141"/>
      <c r="C906" s="141"/>
      <c r="D906" s="141"/>
      <c r="E906" s="47" t="s">
        <v>454</v>
      </c>
      <c r="F906" s="40">
        <v>13</v>
      </c>
      <c r="G906" s="25"/>
      <c r="H906" s="25"/>
      <c r="I906" s="25"/>
      <c r="J906" s="25">
        <f t="shared" si="24"/>
        <v>13</v>
      </c>
      <c r="K906" s="39"/>
      <c r="L906" s="22"/>
      <c r="M906" s="22"/>
    </row>
    <row r="907" spans="1:13" ht="15" customHeight="1" x14ac:dyDescent="0.35">
      <c r="A907" s="141"/>
      <c r="B907" s="141"/>
      <c r="C907" s="141"/>
      <c r="D907" s="141"/>
      <c r="E907" s="47" t="s">
        <v>455</v>
      </c>
      <c r="F907" s="40">
        <v>4</v>
      </c>
      <c r="G907" s="25"/>
      <c r="H907" s="25"/>
      <c r="I907" s="25"/>
      <c r="J907" s="25">
        <f t="shared" si="24"/>
        <v>4</v>
      </c>
      <c r="K907" s="39"/>
      <c r="L907" s="22"/>
      <c r="M907" s="22"/>
    </row>
    <row r="908" spans="1:13" ht="15" customHeight="1" x14ac:dyDescent="0.35">
      <c r="A908" s="141"/>
      <c r="B908" s="141"/>
      <c r="C908" s="141"/>
      <c r="D908" s="141"/>
      <c r="E908" s="47" t="s">
        <v>456</v>
      </c>
      <c r="F908" s="40">
        <v>6</v>
      </c>
      <c r="G908" s="25"/>
      <c r="H908" s="25"/>
      <c r="I908" s="25"/>
      <c r="J908" s="25">
        <f t="shared" si="24"/>
        <v>6</v>
      </c>
      <c r="K908" s="39"/>
      <c r="L908" s="22"/>
      <c r="M908" s="22"/>
    </row>
    <row r="909" spans="1:13" ht="21.15" customHeight="1" x14ac:dyDescent="0.35">
      <c r="A909" s="141"/>
      <c r="B909" s="141"/>
      <c r="C909" s="141"/>
      <c r="D909" s="141"/>
      <c r="E909" s="47" t="s">
        <v>457</v>
      </c>
      <c r="F909" s="40">
        <v>5</v>
      </c>
      <c r="G909" s="25"/>
      <c r="H909" s="25"/>
      <c r="I909" s="25"/>
      <c r="J909" s="25">
        <f t="shared" si="24"/>
        <v>5</v>
      </c>
      <c r="K909" s="25">
        <f>SUM(J903:J909)</f>
        <v>36</v>
      </c>
      <c r="L909" s="22"/>
      <c r="M909" s="22"/>
    </row>
    <row r="910" spans="1:13" ht="34" customHeight="1" x14ac:dyDescent="0.35">
      <c r="A910" s="27" t="s">
        <v>458</v>
      </c>
      <c r="B910" s="28" t="s">
        <v>16</v>
      </c>
      <c r="C910" s="28" t="s">
        <v>6</v>
      </c>
      <c r="D910" s="148" t="s">
        <v>459</v>
      </c>
      <c r="E910" s="148"/>
      <c r="F910" s="148"/>
      <c r="G910" s="148"/>
      <c r="H910" s="148"/>
      <c r="I910" s="148"/>
      <c r="J910" s="148"/>
      <c r="K910" s="53">
        <f>SUM(K913:K918)</f>
        <v>6</v>
      </c>
      <c r="L910" s="35"/>
      <c r="M910" s="35">
        <f>ROUND(K910*L910,2)</f>
        <v>0</v>
      </c>
    </row>
    <row r="911" spans="1:13" ht="28.5" customHeight="1" x14ac:dyDescent="0.35">
      <c r="A911" s="141"/>
      <c r="B911" s="141"/>
      <c r="C911" s="141"/>
      <c r="D911" s="137" t="s">
        <v>460</v>
      </c>
      <c r="E911" s="138"/>
      <c r="F911" s="138"/>
      <c r="G911" s="138"/>
      <c r="H911" s="138"/>
      <c r="I911" s="138"/>
      <c r="J911" s="139"/>
      <c r="K911" s="30"/>
      <c r="L911" s="30"/>
      <c r="M911" s="30"/>
    </row>
    <row r="912" spans="1:13" ht="15" customHeight="1" x14ac:dyDescent="0.35">
      <c r="A912" s="141"/>
      <c r="B912" s="141"/>
      <c r="C912" s="141"/>
      <c r="D912" s="141"/>
      <c r="E912" s="47"/>
      <c r="F912" s="36" t="s">
        <v>20</v>
      </c>
      <c r="G912" s="36" t="s">
        <v>21</v>
      </c>
      <c r="H912" s="36" t="s">
        <v>22</v>
      </c>
      <c r="I912" s="36" t="s">
        <v>23</v>
      </c>
      <c r="J912" s="36" t="s">
        <v>24</v>
      </c>
      <c r="K912" s="36" t="s">
        <v>25</v>
      </c>
      <c r="L912" s="39"/>
      <c r="M912" s="22"/>
    </row>
    <row r="913" spans="1:13" ht="15" customHeight="1" x14ac:dyDescent="0.35">
      <c r="A913" s="141"/>
      <c r="B913" s="141"/>
      <c r="C913" s="141"/>
      <c r="D913" s="141"/>
      <c r="E913" s="47" t="s">
        <v>89</v>
      </c>
      <c r="F913" s="40">
        <v>1</v>
      </c>
      <c r="G913" s="25"/>
      <c r="H913" s="25"/>
      <c r="I913" s="25"/>
      <c r="J913" s="25">
        <f t="shared" ref="J913:J918" si="25">ROUND(F913,3)</f>
        <v>1</v>
      </c>
      <c r="K913" s="39"/>
      <c r="L913" s="39"/>
      <c r="M913" s="22"/>
    </row>
    <row r="914" spans="1:13" ht="15" customHeight="1" x14ac:dyDescent="0.35">
      <c r="A914" s="141"/>
      <c r="B914" s="141"/>
      <c r="C914" s="141"/>
      <c r="D914" s="141"/>
      <c r="E914" s="47" t="s">
        <v>93</v>
      </c>
      <c r="F914" s="40">
        <v>1</v>
      </c>
      <c r="G914" s="25"/>
      <c r="H914" s="25"/>
      <c r="I914" s="25"/>
      <c r="J914" s="25">
        <f t="shared" si="25"/>
        <v>1</v>
      </c>
      <c r="K914" s="39"/>
      <c r="L914" s="39"/>
      <c r="M914" s="22"/>
    </row>
    <row r="915" spans="1:13" ht="15" customHeight="1" x14ac:dyDescent="0.35">
      <c r="A915" s="141"/>
      <c r="B915" s="141"/>
      <c r="C915" s="141"/>
      <c r="D915" s="141"/>
      <c r="E915" s="47" t="s">
        <v>216</v>
      </c>
      <c r="F915" s="40">
        <v>1</v>
      </c>
      <c r="G915" s="25"/>
      <c r="H915" s="25"/>
      <c r="I915" s="25"/>
      <c r="J915" s="25">
        <f t="shared" si="25"/>
        <v>1</v>
      </c>
      <c r="K915" s="39"/>
      <c r="L915" s="39"/>
      <c r="M915" s="22"/>
    </row>
    <row r="916" spans="1:13" ht="15" customHeight="1" x14ac:dyDescent="0.35">
      <c r="A916" s="141"/>
      <c r="B916" s="141"/>
      <c r="C916" s="141"/>
      <c r="D916" s="141"/>
      <c r="E916" s="47" t="s">
        <v>218</v>
      </c>
      <c r="F916" s="40">
        <v>1</v>
      </c>
      <c r="G916" s="25"/>
      <c r="H916" s="25"/>
      <c r="I916" s="25"/>
      <c r="J916" s="25">
        <f t="shared" si="25"/>
        <v>1</v>
      </c>
      <c r="K916" s="39"/>
      <c r="L916" s="39"/>
      <c r="M916" s="22"/>
    </row>
    <row r="917" spans="1:13" ht="15" customHeight="1" x14ac:dyDescent="0.35">
      <c r="A917" s="141"/>
      <c r="B917" s="141"/>
      <c r="C917" s="141"/>
      <c r="D917" s="141"/>
      <c r="E917" s="47" t="s">
        <v>289</v>
      </c>
      <c r="F917" s="40">
        <v>1</v>
      </c>
      <c r="G917" s="25"/>
      <c r="H917" s="25"/>
      <c r="I917" s="25"/>
      <c r="J917" s="25">
        <f t="shared" si="25"/>
        <v>1</v>
      </c>
      <c r="K917" s="39"/>
      <c r="L917" s="39"/>
      <c r="M917" s="22"/>
    </row>
    <row r="918" spans="1:13" ht="15" customHeight="1" x14ac:dyDescent="0.35">
      <c r="A918" s="141"/>
      <c r="B918" s="141"/>
      <c r="C918" s="141"/>
      <c r="D918" s="141"/>
      <c r="E918" s="47" t="s">
        <v>461</v>
      </c>
      <c r="F918" s="40">
        <v>1</v>
      </c>
      <c r="G918" s="25"/>
      <c r="H918" s="25"/>
      <c r="I918" s="25"/>
      <c r="J918" s="25">
        <f t="shared" si="25"/>
        <v>1</v>
      </c>
      <c r="K918" s="25">
        <f>SUM(J913:J918)</f>
        <v>6</v>
      </c>
      <c r="L918" s="39"/>
      <c r="M918" s="22"/>
    </row>
    <row r="919" spans="1:13" ht="34.5" customHeight="1" x14ac:dyDescent="0.35">
      <c r="A919" s="27" t="s">
        <v>462</v>
      </c>
      <c r="B919" s="28" t="s">
        <v>16</v>
      </c>
      <c r="C919" s="28" t="s">
        <v>6</v>
      </c>
      <c r="D919" s="145" t="s">
        <v>463</v>
      </c>
      <c r="E919" s="145"/>
      <c r="F919" s="145"/>
      <c r="G919" s="145"/>
      <c r="H919" s="145"/>
      <c r="I919" s="145"/>
      <c r="J919" s="145"/>
      <c r="K919" s="54">
        <f>ROUND(1,2)</f>
        <v>1</v>
      </c>
      <c r="L919" s="77"/>
      <c r="M919" s="35">
        <f>ROUND(K919*L919,2)</f>
        <v>0</v>
      </c>
    </row>
    <row r="920" spans="1:13" ht="65.5" customHeight="1" x14ac:dyDescent="0.35">
      <c r="A920" s="141"/>
      <c r="B920" s="141"/>
      <c r="C920" s="141"/>
      <c r="D920" s="137" t="s">
        <v>464</v>
      </c>
      <c r="E920" s="138"/>
      <c r="F920" s="138"/>
      <c r="G920" s="138"/>
      <c r="H920" s="138"/>
      <c r="I920" s="138"/>
      <c r="J920" s="139"/>
      <c r="K920" s="30"/>
      <c r="L920" s="30"/>
      <c r="M920" s="30"/>
    </row>
    <row r="921" spans="1:13" ht="24" customHeight="1" x14ac:dyDescent="0.35">
      <c r="A921" s="27" t="s">
        <v>465</v>
      </c>
      <c r="B921" s="28" t="s">
        <v>16</v>
      </c>
      <c r="C921" s="28" t="s">
        <v>6</v>
      </c>
      <c r="D921" s="174" t="s">
        <v>907</v>
      </c>
      <c r="E921" s="174"/>
      <c r="F921" s="174"/>
      <c r="G921" s="174"/>
      <c r="H921" s="174"/>
      <c r="I921" s="174"/>
      <c r="J921" s="174"/>
      <c r="K921" s="84">
        <f>ROUND(1,2)</f>
        <v>1</v>
      </c>
      <c r="L921" s="85"/>
      <c r="M921" s="85">
        <f>ROUND(K921*L921,2)</f>
        <v>0</v>
      </c>
    </row>
    <row r="922" spans="1:13" ht="30" customHeight="1" x14ac:dyDescent="0.35">
      <c r="A922" s="141"/>
      <c r="B922" s="141"/>
      <c r="C922" s="141"/>
      <c r="D922" s="155" t="s">
        <v>908</v>
      </c>
      <c r="E922" s="156"/>
      <c r="F922" s="156"/>
      <c r="G922" s="156"/>
      <c r="H922" s="156"/>
      <c r="I922" s="156"/>
      <c r="J922" s="157"/>
      <c r="K922" s="86"/>
      <c r="L922" s="86"/>
      <c r="M922" s="86"/>
    </row>
    <row r="923" spans="1:13" ht="15.5" customHeight="1" x14ac:dyDescent="0.35">
      <c r="A923" s="146"/>
      <c r="B923" s="146"/>
      <c r="C923" s="146"/>
      <c r="D923" s="68" t="s">
        <v>414</v>
      </c>
      <c r="E923" s="69"/>
      <c r="F923" s="69"/>
      <c r="G923" s="69"/>
      <c r="H923" s="69"/>
      <c r="I923" s="69"/>
      <c r="J923" s="69"/>
      <c r="K923" s="9"/>
      <c r="L923" s="10">
        <f>M856+M860+M864+M868+M872+M876+M880+M884+M891+M895+M900+M910+M919+M921</f>
        <v>0</v>
      </c>
      <c r="M923" s="10">
        <f>ROUND(L923,2)</f>
        <v>0</v>
      </c>
    </row>
    <row r="924" spans="1:13" ht="15.5" customHeight="1" x14ac:dyDescent="0.35">
      <c r="A924" s="8" t="s">
        <v>466</v>
      </c>
      <c r="B924" s="8" t="s">
        <v>12</v>
      </c>
      <c r="C924" s="9"/>
      <c r="D924" s="152" t="s">
        <v>467</v>
      </c>
      <c r="E924" s="152"/>
      <c r="F924" s="152"/>
      <c r="G924" s="152"/>
      <c r="H924" s="152"/>
      <c r="I924" s="152"/>
      <c r="J924" s="196"/>
      <c r="K924" s="9"/>
      <c r="L924" s="10">
        <f>L945</f>
        <v>0</v>
      </c>
      <c r="M924" s="10">
        <f>ROUND(L924,2)</f>
        <v>0</v>
      </c>
    </row>
    <row r="925" spans="1:13" ht="27" customHeight="1" x14ac:dyDescent="0.35">
      <c r="A925" s="27" t="s">
        <v>468</v>
      </c>
      <c r="B925" s="28" t="s">
        <v>16</v>
      </c>
      <c r="C925" s="28" t="s">
        <v>122</v>
      </c>
      <c r="D925" s="148" t="s">
        <v>973</v>
      </c>
      <c r="E925" s="148"/>
      <c r="F925" s="148"/>
      <c r="G925" s="148"/>
      <c r="H925" s="148"/>
      <c r="I925" s="148"/>
      <c r="J925" s="148"/>
      <c r="K925" s="53">
        <f>SUM(K928:K928)</f>
        <v>1</v>
      </c>
      <c r="L925" s="35"/>
      <c r="M925" s="35">
        <f>ROUND(K925*L925,2)</f>
        <v>0</v>
      </c>
    </row>
    <row r="926" spans="1:13" ht="144.5" customHeight="1" x14ac:dyDescent="0.35">
      <c r="A926" s="141"/>
      <c r="B926" s="141"/>
      <c r="C926" s="141"/>
      <c r="D926" s="155" t="s">
        <v>960</v>
      </c>
      <c r="E926" s="156"/>
      <c r="F926" s="156"/>
      <c r="G926" s="156"/>
      <c r="H926" s="156"/>
      <c r="I926" s="156"/>
      <c r="J926" s="157"/>
      <c r="K926" s="86"/>
      <c r="L926" s="86"/>
      <c r="M926" s="86"/>
    </row>
    <row r="927" spans="1:13" ht="15" customHeight="1" x14ac:dyDescent="0.35">
      <c r="A927" s="141"/>
      <c r="B927" s="141"/>
      <c r="C927" s="141"/>
      <c r="D927" s="141"/>
      <c r="E927" s="19"/>
      <c r="F927" s="36" t="s">
        <v>20</v>
      </c>
      <c r="G927" s="36" t="s">
        <v>21</v>
      </c>
      <c r="H927" s="36" t="s">
        <v>22</v>
      </c>
      <c r="I927" s="36" t="s">
        <v>23</v>
      </c>
      <c r="J927" s="36" t="s">
        <v>24</v>
      </c>
      <c r="K927" s="36" t="s">
        <v>25</v>
      </c>
      <c r="L927" s="39"/>
      <c r="M927" s="22"/>
    </row>
    <row r="928" spans="1:13" ht="15" customHeight="1" x14ac:dyDescent="0.35">
      <c r="A928" s="141"/>
      <c r="B928" s="141"/>
      <c r="C928" s="141"/>
      <c r="D928" s="141"/>
      <c r="E928" s="28"/>
      <c r="F928" s="40">
        <v>1</v>
      </c>
      <c r="G928" s="25"/>
      <c r="H928" s="25"/>
      <c r="I928" s="25"/>
      <c r="J928" s="25">
        <f>ROUND(F928,3)</f>
        <v>1</v>
      </c>
      <c r="K928" s="25">
        <f>SUM(J928:J928)</f>
        <v>1</v>
      </c>
      <c r="L928" s="39"/>
      <c r="M928" s="22"/>
    </row>
    <row r="929" spans="1:13" ht="15.5" customHeight="1" x14ac:dyDescent="0.35">
      <c r="A929" s="27" t="s">
        <v>469</v>
      </c>
      <c r="B929" s="28" t="s">
        <v>16</v>
      </c>
      <c r="C929" s="28" t="s">
        <v>122</v>
      </c>
      <c r="D929" s="148" t="s">
        <v>946</v>
      </c>
      <c r="E929" s="148"/>
      <c r="F929" s="148"/>
      <c r="G929" s="148"/>
      <c r="H929" s="148"/>
      <c r="I929" s="148"/>
      <c r="J929" s="148"/>
      <c r="K929" s="53">
        <f>SUM(K932:K932)</f>
        <v>1</v>
      </c>
      <c r="L929" s="35"/>
      <c r="M929" s="35">
        <f>ROUND(K929*L929,2)</f>
        <v>0</v>
      </c>
    </row>
    <row r="930" spans="1:13" ht="21.15" customHeight="1" x14ac:dyDescent="0.35">
      <c r="A930" s="141"/>
      <c r="B930" s="141"/>
      <c r="C930" s="141"/>
      <c r="D930" s="155" t="s">
        <v>961</v>
      </c>
      <c r="E930" s="156"/>
      <c r="F930" s="156"/>
      <c r="G930" s="156"/>
      <c r="H930" s="156"/>
      <c r="I930" s="156"/>
      <c r="J930" s="157"/>
      <c r="K930" s="86"/>
      <c r="L930" s="86"/>
      <c r="M930" s="86"/>
    </row>
    <row r="931" spans="1:13" ht="15" customHeight="1" x14ac:dyDescent="0.35">
      <c r="A931" s="140"/>
      <c r="B931" s="140"/>
      <c r="C931" s="140"/>
      <c r="D931" s="140"/>
      <c r="E931" s="47"/>
      <c r="F931" s="36" t="s">
        <v>20</v>
      </c>
      <c r="G931" s="36" t="s">
        <v>21</v>
      </c>
      <c r="H931" s="36" t="s">
        <v>22</v>
      </c>
      <c r="I931" s="36" t="s">
        <v>23</v>
      </c>
      <c r="J931" s="36" t="s">
        <v>24</v>
      </c>
      <c r="K931" s="36" t="s">
        <v>25</v>
      </c>
      <c r="L931" s="39"/>
      <c r="M931" s="22"/>
    </row>
    <row r="932" spans="1:13" ht="15" customHeight="1" x14ac:dyDescent="0.35">
      <c r="A932" s="140"/>
      <c r="B932" s="140"/>
      <c r="C932" s="140"/>
      <c r="D932" s="140"/>
      <c r="E932" s="47"/>
      <c r="F932" s="40">
        <v>1</v>
      </c>
      <c r="G932" s="25"/>
      <c r="H932" s="25"/>
      <c r="I932" s="25"/>
      <c r="J932" s="25">
        <f>ROUND(F932,3)</f>
        <v>1</v>
      </c>
      <c r="K932" s="25">
        <f>SUM(J932:J932)</f>
        <v>1</v>
      </c>
      <c r="L932" s="39"/>
      <c r="M932" s="22"/>
    </row>
    <row r="933" spans="1:13" ht="15.5" customHeight="1" x14ac:dyDescent="0.35">
      <c r="A933" s="75" t="s">
        <v>470</v>
      </c>
      <c r="B933" s="47" t="s">
        <v>16</v>
      </c>
      <c r="C933" s="47" t="s">
        <v>122</v>
      </c>
      <c r="D933" s="154" t="s">
        <v>947</v>
      </c>
      <c r="E933" s="154"/>
      <c r="F933" s="154"/>
      <c r="G933" s="154"/>
      <c r="H933" s="154"/>
      <c r="I933" s="154"/>
      <c r="J933" s="154"/>
      <c r="K933" s="82">
        <f>SUM(K936:K936)</f>
        <v>1</v>
      </c>
      <c r="L933" s="83"/>
      <c r="M933" s="83">
        <f>ROUND(K933*L933,2)</f>
        <v>0</v>
      </c>
    </row>
    <row r="934" spans="1:13" ht="30.5" customHeight="1" x14ac:dyDescent="0.35">
      <c r="A934" s="140"/>
      <c r="B934" s="140"/>
      <c r="C934" s="140"/>
      <c r="D934" s="149" t="s">
        <v>909</v>
      </c>
      <c r="E934" s="150"/>
      <c r="F934" s="150"/>
      <c r="G934" s="150"/>
      <c r="H934" s="150"/>
      <c r="I934" s="150"/>
      <c r="J934" s="151"/>
      <c r="K934" s="81"/>
      <c r="L934" s="81"/>
      <c r="M934" s="81"/>
    </row>
    <row r="935" spans="1:13" ht="15" customHeight="1" x14ac:dyDescent="0.35">
      <c r="A935" s="140"/>
      <c r="B935" s="140"/>
      <c r="C935" s="140"/>
      <c r="D935" s="140"/>
      <c r="E935" s="47"/>
      <c r="F935" s="36" t="s">
        <v>20</v>
      </c>
      <c r="G935" s="36" t="s">
        <v>21</v>
      </c>
      <c r="H935" s="36" t="s">
        <v>22</v>
      </c>
      <c r="I935" s="36" t="s">
        <v>23</v>
      </c>
      <c r="J935" s="36" t="s">
        <v>24</v>
      </c>
      <c r="K935" s="36" t="s">
        <v>25</v>
      </c>
      <c r="L935" s="39"/>
      <c r="M935" s="39"/>
    </row>
    <row r="936" spans="1:13" ht="15" customHeight="1" x14ac:dyDescent="0.35">
      <c r="A936" s="140"/>
      <c r="B936" s="140"/>
      <c r="C936" s="140"/>
      <c r="D936" s="140"/>
      <c r="E936" s="47"/>
      <c r="F936" s="40">
        <v>1</v>
      </c>
      <c r="G936" s="25"/>
      <c r="H936" s="25"/>
      <c r="I936" s="25"/>
      <c r="J936" s="25">
        <f>ROUND(F936,3)</f>
        <v>1</v>
      </c>
      <c r="K936" s="25">
        <f>SUM(J936:J936)</f>
        <v>1</v>
      </c>
      <c r="L936" s="39"/>
      <c r="M936" s="39"/>
    </row>
    <row r="937" spans="1:13" ht="15.5" customHeight="1" x14ac:dyDescent="0.35">
      <c r="A937" s="27" t="s">
        <v>471</v>
      </c>
      <c r="B937" s="28" t="s">
        <v>16</v>
      </c>
      <c r="C937" s="28" t="s">
        <v>122</v>
      </c>
      <c r="D937" s="174" t="s">
        <v>472</v>
      </c>
      <c r="E937" s="174"/>
      <c r="F937" s="174"/>
      <c r="G937" s="174"/>
      <c r="H937" s="174"/>
      <c r="I937" s="174"/>
      <c r="J937" s="174"/>
      <c r="K937" s="84">
        <f>SUM(K940:K940)</f>
        <v>1</v>
      </c>
      <c r="L937" s="85"/>
      <c r="M937" s="85">
        <f>ROUND(K937*L937,2)</f>
        <v>0</v>
      </c>
    </row>
    <row r="938" spans="1:13" ht="88" customHeight="1" x14ac:dyDescent="0.35">
      <c r="A938" s="141"/>
      <c r="B938" s="141"/>
      <c r="C938" s="141"/>
      <c r="D938" s="155" t="s">
        <v>949</v>
      </c>
      <c r="E938" s="156"/>
      <c r="F938" s="156"/>
      <c r="G938" s="156"/>
      <c r="H938" s="156"/>
      <c r="I938" s="156"/>
      <c r="J938" s="157"/>
      <c r="K938" s="86"/>
      <c r="L938" s="86"/>
      <c r="M938" s="86"/>
    </row>
    <row r="939" spans="1:13" ht="15" customHeight="1" x14ac:dyDescent="0.35">
      <c r="A939" s="141"/>
      <c r="B939" s="141"/>
      <c r="C939" s="141"/>
      <c r="D939" s="141"/>
      <c r="E939" s="19"/>
      <c r="F939" s="36" t="s">
        <v>20</v>
      </c>
      <c r="G939" s="36" t="s">
        <v>21</v>
      </c>
      <c r="H939" s="36" t="s">
        <v>22</v>
      </c>
      <c r="I939" s="36" t="s">
        <v>23</v>
      </c>
      <c r="J939" s="36" t="s">
        <v>24</v>
      </c>
      <c r="K939" s="36" t="s">
        <v>25</v>
      </c>
      <c r="L939" s="22"/>
      <c r="M939" s="22"/>
    </row>
    <row r="940" spans="1:13" ht="15" customHeight="1" x14ac:dyDescent="0.35">
      <c r="A940" s="141"/>
      <c r="B940" s="141"/>
      <c r="C940" s="141"/>
      <c r="D940" s="141"/>
      <c r="E940" s="28"/>
      <c r="F940" s="40">
        <v>1</v>
      </c>
      <c r="G940" s="25"/>
      <c r="H940" s="25"/>
      <c r="I940" s="25"/>
      <c r="J940" s="25">
        <f>ROUND(F940,3)</f>
        <v>1</v>
      </c>
      <c r="K940" s="25">
        <f>SUM(J940:J940)</f>
        <v>1</v>
      </c>
      <c r="L940" s="22"/>
      <c r="M940" s="22"/>
    </row>
    <row r="941" spans="1:13" ht="15.5" customHeight="1" x14ac:dyDescent="0.35">
      <c r="A941" s="27" t="s">
        <v>473</v>
      </c>
      <c r="B941" s="28" t="s">
        <v>16</v>
      </c>
      <c r="C941" s="28" t="s">
        <v>122</v>
      </c>
      <c r="D941" s="148" t="s">
        <v>474</v>
      </c>
      <c r="E941" s="148"/>
      <c r="F941" s="148"/>
      <c r="G941" s="148"/>
      <c r="H941" s="148"/>
      <c r="I941" s="148"/>
      <c r="J941" s="148"/>
      <c r="K941" s="53">
        <f>SUM(K944:K944)</f>
        <v>1</v>
      </c>
      <c r="L941" s="35"/>
      <c r="M941" s="35">
        <f>ROUND(K941*L941,2)</f>
        <v>0</v>
      </c>
    </row>
    <row r="942" spans="1:13" ht="73" customHeight="1" x14ac:dyDescent="0.35">
      <c r="A942" s="141"/>
      <c r="B942" s="141"/>
      <c r="C942" s="141"/>
      <c r="D942" s="155" t="s">
        <v>910</v>
      </c>
      <c r="E942" s="156"/>
      <c r="F942" s="156"/>
      <c r="G942" s="156"/>
      <c r="H942" s="156"/>
      <c r="I942" s="156"/>
      <c r="J942" s="157"/>
      <c r="K942" s="86"/>
      <c r="L942" s="86"/>
      <c r="M942" s="86"/>
    </row>
    <row r="943" spans="1:13" ht="15" customHeight="1" x14ac:dyDescent="0.35">
      <c r="A943" s="141"/>
      <c r="B943" s="141"/>
      <c r="C943" s="141"/>
      <c r="D943" s="141"/>
      <c r="E943" s="47"/>
      <c r="F943" s="36" t="s">
        <v>20</v>
      </c>
      <c r="G943" s="36" t="s">
        <v>21</v>
      </c>
      <c r="H943" s="36" t="s">
        <v>22</v>
      </c>
      <c r="I943" s="36" t="s">
        <v>23</v>
      </c>
      <c r="J943" s="36" t="s">
        <v>24</v>
      </c>
      <c r="K943" s="36" t="s">
        <v>25</v>
      </c>
      <c r="L943" s="39"/>
      <c r="M943" s="39"/>
    </row>
    <row r="944" spans="1:13" ht="15" customHeight="1" x14ac:dyDescent="0.35">
      <c r="A944" s="141"/>
      <c r="B944" s="141"/>
      <c r="C944" s="141"/>
      <c r="D944" s="141"/>
      <c r="E944" s="47"/>
      <c r="F944" s="40">
        <v>1</v>
      </c>
      <c r="G944" s="25"/>
      <c r="H944" s="25"/>
      <c r="I944" s="25"/>
      <c r="J944" s="25">
        <f>ROUND(F944,3)</f>
        <v>1</v>
      </c>
      <c r="K944" s="25">
        <f>SUM(J944:J944)</f>
        <v>1</v>
      </c>
      <c r="L944" s="39"/>
      <c r="M944" s="39"/>
    </row>
    <row r="945" spans="1:14" ht="15.5" customHeight="1" x14ac:dyDescent="0.35">
      <c r="A945" s="191"/>
      <c r="B945" s="191"/>
      <c r="C945" s="191"/>
      <c r="D945" s="8" t="s">
        <v>466</v>
      </c>
      <c r="E945" s="9"/>
      <c r="F945" s="9"/>
      <c r="G945" s="9"/>
      <c r="H945" s="9"/>
      <c r="I945" s="9"/>
      <c r="J945" s="9"/>
      <c r="K945" s="9"/>
      <c r="L945" s="10">
        <f>M925+M929+M933+M937+M941</f>
        <v>0</v>
      </c>
      <c r="M945" s="10">
        <f>ROUND(L945,2)</f>
        <v>0</v>
      </c>
    </row>
    <row r="946" spans="1:14" ht="15.5" customHeight="1" x14ac:dyDescent="0.35">
      <c r="A946" s="101" t="s">
        <v>475</v>
      </c>
      <c r="B946" s="101" t="s">
        <v>12</v>
      </c>
      <c r="C946" s="102"/>
      <c r="D946" s="152" t="s">
        <v>476</v>
      </c>
      <c r="E946" s="152"/>
      <c r="F946" s="152"/>
      <c r="G946" s="152"/>
      <c r="H946" s="152"/>
      <c r="I946" s="152"/>
      <c r="J946" s="152"/>
      <c r="K946" s="9"/>
      <c r="L946" s="10">
        <f>L1055</f>
        <v>0</v>
      </c>
      <c r="M946" s="10">
        <f>ROUND(L946,2)</f>
        <v>0</v>
      </c>
    </row>
    <row r="947" spans="1:14" ht="15.5" customHeight="1" x14ac:dyDescent="0.35">
      <c r="A947" s="103" t="s">
        <v>477</v>
      </c>
      <c r="B947" s="103" t="s">
        <v>12</v>
      </c>
      <c r="C947" s="104"/>
      <c r="D947" s="153" t="s">
        <v>478</v>
      </c>
      <c r="E947" s="153"/>
      <c r="F947" s="153"/>
      <c r="G947" s="153"/>
      <c r="H947" s="153"/>
      <c r="I947" s="153"/>
      <c r="J947" s="153"/>
      <c r="K947" s="105"/>
      <c r="L947" s="106">
        <f>L964</f>
        <v>0</v>
      </c>
      <c r="M947" s="106">
        <f>ROUND(L947,2)</f>
        <v>0</v>
      </c>
    </row>
    <row r="948" spans="1:14" ht="15.5" customHeight="1" x14ac:dyDescent="0.35">
      <c r="A948" s="27" t="s">
        <v>479</v>
      </c>
      <c r="B948" s="28" t="s">
        <v>16</v>
      </c>
      <c r="C948" s="28" t="s">
        <v>122</v>
      </c>
      <c r="D948" s="154" t="s">
        <v>911</v>
      </c>
      <c r="E948" s="154"/>
      <c r="F948" s="154"/>
      <c r="G948" s="154"/>
      <c r="H948" s="154"/>
      <c r="I948" s="154"/>
      <c r="J948" s="154"/>
      <c r="K948" s="84">
        <f>SUM(K951:K951)</f>
        <v>1</v>
      </c>
      <c r="L948" s="85"/>
      <c r="M948" s="85">
        <f>ROUND(K948*L948,2)</f>
        <v>0</v>
      </c>
    </row>
    <row r="949" spans="1:14" ht="41.5" customHeight="1" x14ac:dyDescent="0.35">
      <c r="A949" s="141"/>
      <c r="B949" s="141"/>
      <c r="C949" s="141"/>
      <c r="D949" s="155" t="s">
        <v>912</v>
      </c>
      <c r="E949" s="156"/>
      <c r="F949" s="156"/>
      <c r="G949" s="156"/>
      <c r="H949" s="156"/>
      <c r="I949" s="156"/>
      <c r="J949" s="157"/>
      <c r="K949" s="86"/>
      <c r="L949" s="86"/>
      <c r="M949" s="86"/>
    </row>
    <row r="950" spans="1:14" ht="15" customHeight="1" x14ac:dyDescent="0.35">
      <c r="A950" s="141"/>
      <c r="B950" s="141"/>
      <c r="C950" s="141"/>
      <c r="D950" s="141"/>
      <c r="E950" s="19"/>
      <c r="F950" s="36" t="s">
        <v>20</v>
      </c>
      <c r="G950" s="36" t="s">
        <v>21</v>
      </c>
      <c r="H950" s="36" t="s">
        <v>22</v>
      </c>
      <c r="I950" s="36" t="s">
        <v>23</v>
      </c>
      <c r="J950" s="36" t="s">
        <v>24</v>
      </c>
      <c r="K950" s="36" t="s">
        <v>25</v>
      </c>
      <c r="L950" s="22"/>
      <c r="M950" s="22"/>
    </row>
    <row r="951" spans="1:14" ht="15" customHeight="1" x14ac:dyDescent="0.35">
      <c r="A951" s="141"/>
      <c r="B951" s="141"/>
      <c r="C951" s="141"/>
      <c r="D951" s="141"/>
      <c r="E951" s="28"/>
      <c r="F951" s="40">
        <v>1</v>
      </c>
      <c r="G951" s="25"/>
      <c r="H951" s="25"/>
      <c r="I951" s="25"/>
      <c r="J951" s="25">
        <f>ROUND(F951,3)</f>
        <v>1</v>
      </c>
      <c r="K951" s="25">
        <f>SUM(J951:J951)</f>
        <v>1</v>
      </c>
      <c r="L951" s="22"/>
      <c r="M951" s="22"/>
      <c r="N951" s="95"/>
    </row>
    <row r="952" spans="1:14" ht="37" customHeight="1" x14ac:dyDescent="0.35">
      <c r="A952" s="27" t="s">
        <v>480</v>
      </c>
      <c r="B952" s="28" t="s">
        <v>16</v>
      </c>
      <c r="C952" s="28" t="s">
        <v>6</v>
      </c>
      <c r="D952" s="174" t="s">
        <v>913</v>
      </c>
      <c r="E952" s="174"/>
      <c r="F952" s="174"/>
      <c r="G952" s="174"/>
      <c r="H952" s="174"/>
      <c r="I952" s="174"/>
      <c r="J952" s="174"/>
      <c r="K952" s="84">
        <f>ROUND(1,2)</f>
        <v>1</v>
      </c>
      <c r="L952" s="85"/>
      <c r="M952" s="85">
        <f>ROUND(K952*L952,2)</f>
        <v>0</v>
      </c>
    </row>
    <row r="953" spans="1:14" ht="80" customHeight="1" x14ac:dyDescent="0.35">
      <c r="A953" s="141"/>
      <c r="B953" s="141"/>
      <c r="C953" s="141"/>
      <c r="D953" s="155" t="s">
        <v>914</v>
      </c>
      <c r="E953" s="156"/>
      <c r="F953" s="156"/>
      <c r="G953" s="156"/>
      <c r="H953" s="156"/>
      <c r="I953" s="156"/>
      <c r="J953" s="157"/>
      <c r="K953" s="86"/>
      <c r="L953" s="86"/>
      <c r="M953" s="86"/>
    </row>
    <row r="954" spans="1:14" ht="22.5" customHeight="1" x14ac:dyDescent="0.35">
      <c r="A954" s="27" t="s">
        <v>481</v>
      </c>
      <c r="B954" s="28" t="s">
        <v>16</v>
      </c>
      <c r="C954" s="28" t="s">
        <v>6</v>
      </c>
      <c r="D954" s="174" t="s">
        <v>915</v>
      </c>
      <c r="E954" s="174"/>
      <c r="F954" s="174"/>
      <c r="G954" s="174"/>
      <c r="H954" s="174"/>
      <c r="I954" s="174"/>
      <c r="J954" s="174"/>
      <c r="K954" s="84">
        <f>SUM(K957:K957)</f>
        <v>1</v>
      </c>
      <c r="L954" s="85"/>
      <c r="M954" s="85">
        <f>ROUND(K954*L954,2)</f>
        <v>0</v>
      </c>
    </row>
    <row r="955" spans="1:14" ht="126" customHeight="1" x14ac:dyDescent="0.35">
      <c r="A955" s="141"/>
      <c r="B955" s="141"/>
      <c r="C955" s="141"/>
      <c r="D955" s="155" t="s">
        <v>916</v>
      </c>
      <c r="E955" s="156"/>
      <c r="F955" s="156"/>
      <c r="G955" s="156"/>
      <c r="H955" s="156"/>
      <c r="I955" s="156"/>
      <c r="J955" s="157"/>
      <c r="K955" s="86"/>
      <c r="L955" s="86"/>
      <c r="M955" s="86"/>
    </row>
    <row r="956" spans="1:14" ht="15" customHeight="1" x14ac:dyDescent="0.35">
      <c r="A956" s="141"/>
      <c r="B956" s="141"/>
      <c r="C956" s="141"/>
      <c r="D956" s="141"/>
      <c r="E956" s="19"/>
      <c r="F956" s="36" t="s">
        <v>20</v>
      </c>
      <c r="G956" s="36" t="s">
        <v>21</v>
      </c>
      <c r="H956" s="36" t="s">
        <v>22</v>
      </c>
      <c r="I956" s="36" t="s">
        <v>23</v>
      </c>
      <c r="J956" s="36" t="s">
        <v>24</v>
      </c>
      <c r="K956" s="36" t="s">
        <v>25</v>
      </c>
      <c r="L956" s="22"/>
      <c r="M956" s="22"/>
    </row>
    <row r="957" spans="1:14" ht="15" customHeight="1" x14ac:dyDescent="0.35">
      <c r="A957" s="141"/>
      <c r="B957" s="141"/>
      <c r="C957" s="141"/>
      <c r="D957" s="141"/>
      <c r="E957" s="28"/>
      <c r="F957" s="40">
        <v>1</v>
      </c>
      <c r="G957" s="25"/>
      <c r="H957" s="25"/>
      <c r="I957" s="25"/>
      <c r="J957" s="25">
        <f>ROUND(F957,3)</f>
        <v>1</v>
      </c>
      <c r="K957" s="25">
        <f>SUM(J957:J957)</f>
        <v>1</v>
      </c>
      <c r="L957" s="22"/>
      <c r="M957" s="22"/>
    </row>
    <row r="958" spans="1:14" ht="15.5" customHeight="1" x14ac:dyDescent="0.35">
      <c r="A958" s="27" t="s">
        <v>482</v>
      </c>
      <c r="B958" s="28" t="s">
        <v>16</v>
      </c>
      <c r="C958" s="28" t="s">
        <v>6</v>
      </c>
      <c r="D958" s="174" t="s">
        <v>483</v>
      </c>
      <c r="E958" s="174"/>
      <c r="F958" s="174"/>
      <c r="G958" s="174"/>
      <c r="H958" s="174"/>
      <c r="I958" s="174"/>
      <c r="J958" s="174"/>
      <c r="K958" s="53">
        <f>SUM(K961:K961)</f>
        <v>1</v>
      </c>
      <c r="L958" s="35"/>
      <c r="M958" s="35">
        <f>ROUND(K958*L958,2)</f>
        <v>0</v>
      </c>
    </row>
    <row r="959" spans="1:14" ht="66" customHeight="1" x14ac:dyDescent="0.35">
      <c r="A959" s="141"/>
      <c r="B959" s="141"/>
      <c r="C959" s="141"/>
      <c r="D959" s="137" t="s">
        <v>484</v>
      </c>
      <c r="E959" s="138"/>
      <c r="F959" s="138"/>
      <c r="G959" s="138"/>
      <c r="H959" s="138"/>
      <c r="I959" s="138"/>
      <c r="J959" s="139"/>
      <c r="K959" s="30"/>
      <c r="L959" s="30"/>
      <c r="M959" s="30"/>
    </row>
    <row r="960" spans="1:14" ht="15" customHeight="1" x14ac:dyDescent="0.35">
      <c r="A960" s="141"/>
      <c r="B960" s="141"/>
      <c r="C960" s="141"/>
      <c r="D960" s="141"/>
      <c r="E960" s="47"/>
      <c r="F960" s="36" t="s">
        <v>20</v>
      </c>
      <c r="G960" s="36" t="s">
        <v>21</v>
      </c>
      <c r="H960" s="36" t="s">
        <v>22</v>
      </c>
      <c r="I960" s="36" t="s">
        <v>23</v>
      </c>
      <c r="J960" s="36" t="s">
        <v>24</v>
      </c>
      <c r="K960" s="36" t="s">
        <v>25</v>
      </c>
      <c r="L960" s="39"/>
      <c r="M960" s="39"/>
    </row>
    <row r="961" spans="1:13" ht="15" customHeight="1" x14ac:dyDescent="0.35">
      <c r="A961" s="141"/>
      <c r="B961" s="141"/>
      <c r="C961" s="141"/>
      <c r="D961" s="141"/>
      <c r="E961" s="47"/>
      <c r="F961" s="40">
        <v>1</v>
      </c>
      <c r="G961" s="25"/>
      <c r="H961" s="25"/>
      <c r="I961" s="25"/>
      <c r="J961" s="25">
        <f>ROUND(F961,3)</f>
        <v>1</v>
      </c>
      <c r="K961" s="25">
        <f>SUM(J961:J961)</f>
        <v>1</v>
      </c>
      <c r="L961" s="39"/>
      <c r="M961" s="39"/>
    </row>
    <row r="962" spans="1:13" ht="15.5" customHeight="1" x14ac:dyDescent="0.35">
      <c r="A962" s="27" t="s">
        <v>485</v>
      </c>
      <c r="B962" s="28" t="s">
        <v>16</v>
      </c>
      <c r="C962" s="28" t="s">
        <v>6</v>
      </c>
      <c r="D962" s="174" t="s">
        <v>917</v>
      </c>
      <c r="E962" s="174"/>
      <c r="F962" s="174"/>
      <c r="G962" s="174"/>
      <c r="H962" s="174"/>
      <c r="I962" s="174"/>
      <c r="J962" s="174"/>
      <c r="K962" s="84">
        <f>ROUND(1,2)</f>
        <v>1</v>
      </c>
      <c r="L962" s="85"/>
      <c r="M962" s="85">
        <f>ROUND(K962*L962,2)</f>
        <v>0</v>
      </c>
    </row>
    <row r="963" spans="1:13" ht="97" customHeight="1" x14ac:dyDescent="0.35">
      <c r="A963" s="141"/>
      <c r="B963" s="141"/>
      <c r="C963" s="141"/>
      <c r="D963" s="155" t="s">
        <v>918</v>
      </c>
      <c r="E963" s="156"/>
      <c r="F963" s="156"/>
      <c r="G963" s="156"/>
      <c r="H963" s="156"/>
      <c r="I963" s="156"/>
      <c r="J963" s="157"/>
      <c r="K963" s="86"/>
      <c r="L963" s="86"/>
      <c r="M963" s="86"/>
    </row>
    <row r="964" spans="1:13" ht="15.5" customHeight="1" x14ac:dyDescent="0.35">
      <c r="A964" s="169"/>
      <c r="B964" s="169"/>
      <c r="C964" s="169"/>
      <c r="D964" s="99" t="s">
        <v>477</v>
      </c>
      <c r="E964" s="100"/>
      <c r="F964" s="100"/>
      <c r="G964" s="100"/>
      <c r="H964" s="100"/>
      <c r="I964" s="100"/>
      <c r="J964" s="100"/>
      <c r="K964" s="100"/>
      <c r="L964" s="107">
        <f>M948+M952+M954+M958+M962</f>
        <v>0</v>
      </c>
      <c r="M964" s="107">
        <f>ROUND(L964,2)</f>
        <v>0</v>
      </c>
    </row>
    <row r="965" spans="1:13" ht="15.5" customHeight="1" x14ac:dyDescent="0.35">
      <c r="A965" s="101" t="s">
        <v>486</v>
      </c>
      <c r="B965" s="101" t="s">
        <v>12</v>
      </c>
      <c r="C965" s="102"/>
      <c r="D965" s="147" t="s">
        <v>487</v>
      </c>
      <c r="E965" s="147"/>
      <c r="F965" s="147"/>
      <c r="G965" s="147"/>
      <c r="H965" s="147"/>
      <c r="I965" s="147"/>
      <c r="J965" s="147"/>
      <c r="K965" s="102"/>
      <c r="L965" s="108">
        <f>L984</f>
        <v>0</v>
      </c>
      <c r="M965" s="108">
        <f>ROUND(L965,2)</f>
        <v>0</v>
      </c>
    </row>
    <row r="966" spans="1:13" ht="15.5" customHeight="1" x14ac:dyDescent="0.35">
      <c r="A966" s="27" t="s">
        <v>488</v>
      </c>
      <c r="B966" s="28" t="s">
        <v>16</v>
      </c>
      <c r="C966" s="28" t="s">
        <v>122</v>
      </c>
      <c r="D966" s="148" t="s">
        <v>489</v>
      </c>
      <c r="E966" s="148"/>
      <c r="F966" s="148"/>
      <c r="G966" s="148"/>
      <c r="H966" s="148"/>
      <c r="I966" s="148"/>
      <c r="J966" s="148"/>
      <c r="K966" s="53">
        <f>ROUND(1,2)</f>
        <v>1</v>
      </c>
      <c r="L966" s="35"/>
      <c r="M966" s="35">
        <f>ROUND(K966*L966,2)</f>
        <v>0</v>
      </c>
    </row>
    <row r="967" spans="1:13" ht="173" customHeight="1" x14ac:dyDescent="0.35">
      <c r="A967" s="141"/>
      <c r="B967" s="141"/>
      <c r="C967" s="141"/>
      <c r="D967" s="155" t="s">
        <v>919</v>
      </c>
      <c r="E967" s="156"/>
      <c r="F967" s="156"/>
      <c r="G967" s="156"/>
      <c r="H967" s="156"/>
      <c r="I967" s="156"/>
      <c r="J967" s="157"/>
      <c r="K967" s="86"/>
      <c r="L967" s="86"/>
      <c r="M967" s="86"/>
    </row>
    <row r="968" spans="1:13" ht="15.5" customHeight="1" x14ac:dyDescent="0.35">
      <c r="A968" s="27" t="s">
        <v>490</v>
      </c>
      <c r="B968" s="28" t="s">
        <v>16</v>
      </c>
      <c r="C968" s="28" t="s">
        <v>122</v>
      </c>
      <c r="D968" s="148" t="s">
        <v>491</v>
      </c>
      <c r="E968" s="148"/>
      <c r="F968" s="148"/>
      <c r="G968" s="148"/>
      <c r="H968" s="148"/>
      <c r="I968" s="148"/>
      <c r="J968" s="148"/>
      <c r="K968" s="53">
        <f>ROUND(1,2)</f>
        <v>1</v>
      </c>
      <c r="L968" s="35"/>
      <c r="M968" s="35">
        <f>ROUND(K968*L968,2)</f>
        <v>0</v>
      </c>
    </row>
    <row r="969" spans="1:13" ht="280.5" customHeight="1" x14ac:dyDescent="0.35">
      <c r="A969" s="141"/>
      <c r="B969" s="141"/>
      <c r="C969" s="141"/>
      <c r="D969" s="155" t="s">
        <v>948</v>
      </c>
      <c r="E969" s="156"/>
      <c r="F969" s="156"/>
      <c r="G969" s="156"/>
      <c r="H969" s="156"/>
      <c r="I969" s="156"/>
      <c r="J969" s="157"/>
      <c r="K969" s="86"/>
      <c r="L969" s="86"/>
      <c r="M969" s="86"/>
    </row>
    <row r="970" spans="1:13" ht="15.5" customHeight="1" x14ac:dyDescent="0.35">
      <c r="A970" s="27" t="s">
        <v>492</v>
      </c>
      <c r="B970" s="28" t="s">
        <v>16</v>
      </c>
      <c r="C970" s="28" t="s">
        <v>122</v>
      </c>
      <c r="D970" s="148" t="s">
        <v>493</v>
      </c>
      <c r="E970" s="148"/>
      <c r="F970" s="148"/>
      <c r="G970" s="148"/>
      <c r="H970" s="148"/>
      <c r="I970" s="148"/>
      <c r="J970" s="148"/>
      <c r="K970" s="53">
        <f>ROUND(1,2)</f>
        <v>1</v>
      </c>
      <c r="L970" s="35"/>
      <c r="M970" s="35">
        <f>ROUND(K970*L970,2)</f>
        <v>0</v>
      </c>
    </row>
    <row r="971" spans="1:13" ht="118.5" customHeight="1" x14ac:dyDescent="0.35">
      <c r="A971" s="141"/>
      <c r="B971" s="141"/>
      <c r="C971" s="141"/>
      <c r="D971" s="137" t="s">
        <v>494</v>
      </c>
      <c r="E971" s="138"/>
      <c r="F971" s="138"/>
      <c r="G971" s="138"/>
      <c r="H971" s="138"/>
      <c r="I971" s="138"/>
      <c r="J971" s="139"/>
      <c r="K971" s="30"/>
      <c r="L971" s="30"/>
      <c r="M971" s="30"/>
    </row>
    <row r="972" spans="1:13" ht="15.5" customHeight="1" x14ac:dyDescent="0.35">
      <c r="A972" s="27" t="s">
        <v>495</v>
      </c>
      <c r="B972" s="28" t="s">
        <v>16</v>
      </c>
      <c r="C972" s="28" t="s">
        <v>122</v>
      </c>
      <c r="D972" s="148" t="s">
        <v>496</v>
      </c>
      <c r="E972" s="148"/>
      <c r="F972" s="148"/>
      <c r="G972" s="148"/>
      <c r="H972" s="148"/>
      <c r="I972" s="148"/>
      <c r="J972" s="148"/>
      <c r="K972" s="53">
        <f>ROUND(1,2)</f>
        <v>1</v>
      </c>
      <c r="L972" s="35"/>
      <c r="M972" s="35">
        <f>ROUND(K972*L972,2)</f>
        <v>0</v>
      </c>
    </row>
    <row r="973" spans="1:13" ht="127.5" customHeight="1" x14ac:dyDescent="0.35">
      <c r="A973" s="141"/>
      <c r="B973" s="141"/>
      <c r="C973" s="141"/>
      <c r="D973" s="137" t="s">
        <v>497</v>
      </c>
      <c r="E973" s="138"/>
      <c r="F973" s="138"/>
      <c r="G973" s="138"/>
      <c r="H973" s="138"/>
      <c r="I973" s="138"/>
      <c r="J973" s="139"/>
      <c r="K973" s="30"/>
      <c r="L973" s="30"/>
      <c r="M973" s="30"/>
    </row>
    <row r="974" spans="1:13" ht="15.5" customHeight="1" x14ac:dyDescent="0.35">
      <c r="A974" s="27" t="s">
        <v>498</v>
      </c>
      <c r="B974" s="28" t="s">
        <v>16</v>
      </c>
      <c r="C974" s="28" t="s">
        <v>122</v>
      </c>
      <c r="D974" s="148" t="s">
        <v>499</v>
      </c>
      <c r="E974" s="148"/>
      <c r="F974" s="148"/>
      <c r="G974" s="148"/>
      <c r="H974" s="148"/>
      <c r="I974" s="148"/>
      <c r="J974" s="148"/>
      <c r="K974" s="53">
        <f>ROUND(1,2)</f>
        <v>1</v>
      </c>
      <c r="L974" s="35"/>
      <c r="M974" s="35">
        <f>ROUND(K974*L974,2)</f>
        <v>0</v>
      </c>
    </row>
    <row r="975" spans="1:13" ht="36" customHeight="1" x14ac:dyDescent="0.35">
      <c r="A975" s="141"/>
      <c r="B975" s="141"/>
      <c r="C975" s="141"/>
      <c r="D975" s="137" t="s">
        <v>500</v>
      </c>
      <c r="E975" s="138"/>
      <c r="F975" s="138"/>
      <c r="G975" s="138"/>
      <c r="H975" s="138"/>
      <c r="I975" s="138"/>
      <c r="J975" s="139"/>
      <c r="K975" s="30"/>
      <c r="L975" s="30"/>
      <c r="M975" s="30"/>
    </row>
    <row r="976" spans="1:13" ht="15.5" customHeight="1" x14ac:dyDescent="0.35">
      <c r="A976" s="27" t="s">
        <v>501</v>
      </c>
      <c r="B976" s="28" t="s">
        <v>16</v>
      </c>
      <c r="C976" s="28" t="s">
        <v>122</v>
      </c>
      <c r="D976" s="148" t="s">
        <v>502</v>
      </c>
      <c r="E976" s="148"/>
      <c r="F976" s="148"/>
      <c r="G976" s="148"/>
      <c r="H976" s="148"/>
      <c r="I976" s="148"/>
      <c r="J976" s="148"/>
      <c r="K976" s="53">
        <f>ROUND(1,2)</f>
        <v>1</v>
      </c>
      <c r="L976" s="35"/>
      <c r="M976" s="35">
        <f>ROUND(K976*L976,2)</f>
        <v>0</v>
      </c>
    </row>
    <row r="977" spans="1:13" ht="28.5" customHeight="1" x14ac:dyDescent="0.35">
      <c r="A977" s="141"/>
      <c r="B977" s="141"/>
      <c r="C977" s="141"/>
      <c r="D977" s="137" t="s">
        <v>503</v>
      </c>
      <c r="E977" s="138"/>
      <c r="F977" s="138"/>
      <c r="G977" s="138"/>
      <c r="H977" s="138"/>
      <c r="I977" s="138"/>
      <c r="J977" s="139"/>
      <c r="K977" s="30"/>
      <c r="L977" s="30"/>
      <c r="M977" s="30"/>
    </row>
    <row r="978" spans="1:13" ht="15.5" customHeight="1" x14ac:dyDescent="0.35">
      <c r="A978" s="27" t="s">
        <v>504</v>
      </c>
      <c r="B978" s="28" t="s">
        <v>16</v>
      </c>
      <c r="C978" s="28" t="s">
        <v>122</v>
      </c>
      <c r="D978" s="148" t="s">
        <v>505</v>
      </c>
      <c r="E978" s="148"/>
      <c r="F978" s="148"/>
      <c r="G978" s="148"/>
      <c r="H978" s="148"/>
      <c r="I978" s="148"/>
      <c r="J978" s="148"/>
      <c r="K978" s="53">
        <f>ROUND(1,2)</f>
        <v>1</v>
      </c>
      <c r="L978" s="35"/>
      <c r="M978" s="35">
        <f>ROUND(K978*L978,2)</f>
        <v>0</v>
      </c>
    </row>
    <row r="979" spans="1:13" ht="70.5" customHeight="1" x14ac:dyDescent="0.35">
      <c r="A979" s="141"/>
      <c r="B979" s="141"/>
      <c r="C979" s="141"/>
      <c r="D979" s="137" t="s">
        <v>506</v>
      </c>
      <c r="E979" s="138"/>
      <c r="F979" s="138"/>
      <c r="G979" s="138"/>
      <c r="H979" s="138"/>
      <c r="I979" s="138"/>
      <c r="J979" s="139"/>
      <c r="K979" s="30"/>
      <c r="L979" s="30"/>
      <c r="M979" s="30"/>
    </row>
    <row r="980" spans="1:13" ht="15.5" customHeight="1" x14ac:dyDescent="0.35">
      <c r="A980" s="27" t="s">
        <v>507</v>
      </c>
      <c r="B980" s="28" t="s">
        <v>16</v>
      </c>
      <c r="C980" s="28" t="s">
        <v>122</v>
      </c>
      <c r="D980" s="148" t="s">
        <v>508</v>
      </c>
      <c r="E980" s="148"/>
      <c r="F980" s="148"/>
      <c r="G980" s="148"/>
      <c r="H980" s="148"/>
      <c r="I980" s="148"/>
      <c r="J980" s="148"/>
      <c r="K980" s="53">
        <f>ROUND(1,2)</f>
        <v>1</v>
      </c>
      <c r="L980" s="35"/>
      <c r="M980" s="35">
        <f>ROUND(K980*L980,2)</f>
        <v>0</v>
      </c>
    </row>
    <row r="981" spans="1:13" ht="26.5" customHeight="1" x14ac:dyDescent="0.35">
      <c r="A981" s="141"/>
      <c r="B981" s="141"/>
      <c r="C981" s="141"/>
      <c r="D981" s="155" t="s">
        <v>920</v>
      </c>
      <c r="E981" s="156"/>
      <c r="F981" s="156"/>
      <c r="G981" s="156"/>
      <c r="H981" s="156"/>
      <c r="I981" s="156"/>
      <c r="J981" s="157"/>
      <c r="K981" s="86"/>
      <c r="L981" s="86"/>
      <c r="M981" s="86"/>
    </row>
    <row r="982" spans="1:13" ht="15.5" customHeight="1" x14ac:dyDescent="0.35">
      <c r="A982" s="27" t="s">
        <v>509</v>
      </c>
      <c r="B982" s="28" t="s">
        <v>16</v>
      </c>
      <c r="C982" s="28" t="s">
        <v>6</v>
      </c>
      <c r="D982" s="148" t="s">
        <v>510</v>
      </c>
      <c r="E982" s="148"/>
      <c r="F982" s="148"/>
      <c r="G982" s="148"/>
      <c r="H982" s="148"/>
      <c r="I982" s="148"/>
      <c r="J982" s="148"/>
      <c r="K982" s="53">
        <f>ROUND(1,2)</f>
        <v>1</v>
      </c>
      <c r="L982" s="35"/>
      <c r="M982" s="35">
        <f>ROUND(K982*L982,2)</f>
        <v>0</v>
      </c>
    </row>
    <row r="983" spans="1:13" ht="87.5" customHeight="1" x14ac:dyDescent="0.35">
      <c r="A983" s="141"/>
      <c r="B983" s="141"/>
      <c r="C983" s="141"/>
      <c r="D983" s="155" t="s">
        <v>962</v>
      </c>
      <c r="E983" s="156"/>
      <c r="F983" s="156"/>
      <c r="G983" s="156"/>
      <c r="H983" s="156"/>
      <c r="I983" s="156"/>
      <c r="J983" s="157"/>
      <c r="K983" s="86"/>
      <c r="L983" s="86"/>
      <c r="M983" s="86"/>
    </row>
    <row r="984" spans="1:13" ht="15.5" customHeight="1" x14ac:dyDescent="0.35">
      <c r="A984" s="169"/>
      <c r="B984" s="169"/>
      <c r="C984" s="169"/>
      <c r="D984" s="99" t="s">
        <v>486</v>
      </c>
      <c r="E984" s="100"/>
      <c r="F984" s="100"/>
      <c r="G984" s="100"/>
      <c r="H984" s="100"/>
      <c r="I984" s="100"/>
      <c r="J984" s="100"/>
      <c r="K984" s="9"/>
      <c r="L984" s="10">
        <f>M966+M968+M970+M972+M974+M976+M978+M980+M982</f>
        <v>0</v>
      </c>
      <c r="M984" s="10">
        <f>ROUND(L984,2)</f>
        <v>0</v>
      </c>
    </row>
    <row r="985" spans="1:13" ht="15.5" customHeight="1" x14ac:dyDescent="0.35">
      <c r="A985" s="101" t="s">
        <v>511</v>
      </c>
      <c r="B985" s="101" t="s">
        <v>12</v>
      </c>
      <c r="C985" s="102"/>
      <c r="D985" s="147" t="s">
        <v>512</v>
      </c>
      <c r="E985" s="147"/>
      <c r="F985" s="147"/>
      <c r="G985" s="147"/>
      <c r="H985" s="147"/>
      <c r="I985" s="147"/>
      <c r="J985" s="147"/>
      <c r="K985" s="9"/>
      <c r="L985" s="10">
        <f>L1046</f>
        <v>0</v>
      </c>
      <c r="M985" s="10">
        <f>ROUND(L985,2)</f>
        <v>0</v>
      </c>
    </row>
    <row r="986" spans="1:13" ht="15.5" customHeight="1" x14ac:dyDescent="0.35">
      <c r="A986" s="109" t="s">
        <v>513</v>
      </c>
      <c r="B986" s="110" t="s">
        <v>16</v>
      </c>
      <c r="C986" s="110" t="s">
        <v>122</v>
      </c>
      <c r="D986" s="173" t="s">
        <v>514</v>
      </c>
      <c r="E986" s="173"/>
      <c r="F986" s="173"/>
      <c r="G986" s="173"/>
      <c r="H986" s="173"/>
      <c r="I986" s="173"/>
      <c r="J986" s="173"/>
      <c r="K986" s="53">
        <f>SUM(K989:K989)</f>
        <v>12</v>
      </c>
      <c r="L986" s="35"/>
      <c r="M986" s="35">
        <f>ROUND(K986*L986,2)</f>
        <v>0</v>
      </c>
    </row>
    <row r="987" spans="1:13" ht="35.5" customHeight="1" x14ac:dyDescent="0.35">
      <c r="A987" s="170"/>
      <c r="B987" s="171"/>
      <c r="C987" s="172"/>
      <c r="D987" s="155" t="s">
        <v>963</v>
      </c>
      <c r="E987" s="156"/>
      <c r="F987" s="156"/>
      <c r="G987" s="156"/>
      <c r="H987" s="156"/>
      <c r="I987" s="156"/>
      <c r="J987" s="157"/>
      <c r="K987" s="86"/>
      <c r="L987" s="86"/>
      <c r="M987" s="86"/>
    </row>
    <row r="988" spans="1:13" ht="15" customHeight="1" x14ac:dyDescent="0.35">
      <c r="A988" s="141"/>
      <c r="B988" s="141"/>
      <c r="C988" s="141"/>
      <c r="D988" s="141"/>
      <c r="E988" s="19"/>
      <c r="F988" s="36" t="s">
        <v>20</v>
      </c>
      <c r="G988" s="36" t="s">
        <v>21</v>
      </c>
      <c r="H988" s="36" t="s">
        <v>22</v>
      </c>
      <c r="I988" s="36" t="s">
        <v>23</v>
      </c>
      <c r="J988" s="36" t="s">
        <v>24</v>
      </c>
      <c r="K988" s="36" t="s">
        <v>25</v>
      </c>
      <c r="L988" s="22"/>
      <c r="M988" s="22"/>
    </row>
    <row r="989" spans="1:13" ht="15" customHeight="1" x14ac:dyDescent="0.35">
      <c r="A989" s="141"/>
      <c r="B989" s="141"/>
      <c r="C989" s="141"/>
      <c r="D989" s="141"/>
      <c r="E989" s="28"/>
      <c r="F989" s="36">
        <v>12</v>
      </c>
      <c r="G989" s="54"/>
      <c r="H989" s="54"/>
      <c r="I989" s="54"/>
      <c r="J989" s="54">
        <f>ROUND(F989,3)</f>
        <v>12</v>
      </c>
      <c r="K989" s="54">
        <f>SUM(J989:J989)</f>
        <v>12</v>
      </c>
      <c r="L989" s="22"/>
      <c r="M989" s="22"/>
    </row>
    <row r="990" spans="1:13" ht="15.5" customHeight="1" x14ac:dyDescent="0.35">
      <c r="A990" s="27" t="s">
        <v>515</v>
      </c>
      <c r="B990" s="28" t="s">
        <v>16</v>
      </c>
      <c r="C990" s="28" t="s">
        <v>17</v>
      </c>
      <c r="D990" s="148" t="s">
        <v>974</v>
      </c>
      <c r="E990" s="148"/>
      <c r="F990" s="148"/>
      <c r="G990" s="148"/>
      <c r="H990" s="148"/>
      <c r="I990" s="148"/>
      <c r="J990" s="148"/>
      <c r="K990" s="53">
        <f>SUM(K993:K993)</f>
        <v>114</v>
      </c>
      <c r="L990" s="35"/>
      <c r="M990" s="35">
        <f>ROUND(K990*L990,2)</f>
        <v>0</v>
      </c>
    </row>
    <row r="991" spans="1:13" ht="151.5" customHeight="1" x14ac:dyDescent="0.35">
      <c r="A991" s="141"/>
      <c r="B991" s="141"/>
      <c r="C991" s="141"/>
      <c r="D991" s="137" t="s">
        <v>964</v>
      </c>
      <c r="E991" s="138"/>
      <c r="F991" s="138"/>
      <c r="G991" s="138"/>
      <c r="H991" s="138"/>
      <c r="I991" s="138"/>
      <c r="J991" s="139"/>
      <c r="K991" s="30"/>
      <c r="L991" s="30"/>
      <c r="M991" s="30"/>
    </row>
    <row r="992" spans="1:13" ht="15" customHeight="1" x14ac:dyDescent="0.35">
      <c r="A992" s="141"/>
      <c r="B992" s="141"/>
      <c r="C992" s="141"/>
      <c r="D992" s="141"/>
      <c r="E992" s="19"/>
      <c r="F992" s="36" t="s">
        <v>20</v>
      </c>
      <c r="G992" s="36" t="s">
        <v>21</v>
      </c>
      <c r="H992" s="36" t="s">
        <v>22</v>
      </c>
      <c r="I992" s="36" t="s">
        <v>23</v>
      </c>
      <c r="J992" s="36" t="s">
        <v>24</v>
      </c>
      <c r="K992" s="36" t="s">
        <v>25</v>
      </c>
      <c r="L992" s="22"/>
      <c r="M992" s="22"/>
    </row>
    <row r="993" spans="1:13" ht="15" customHeight="1" x14ac:dyDescent="0.35">
      <c r="A993" s="141"/>
      <c r="B993" s="141"/>
      <c r="C993" s="141"/>
      <c r="D993" s="141"/>
      <c r="E993" s="28"/>
      <c r="F993" s="36">
        <v>114</v>
      </c>
      <c r="G993" s="54"/>
      <c r="H993" s="54"/>
      <c r="I993" s="54"/>
      <c r="J993" s="54">
        <f>ROUND(F993,3)</f>
        <v>114</v>
      </c>
      <c r="K993" s="54">
        <f>SUM(J993:J993)</f>
        <v>114</v>
      </c>
      <c r="L993" s="22"/>
      <c r="M993" s="22"/>
    </row>
    <row r="994" spans="1:13" ht="15.5" customHeight="1" x14ac:dyDescent="0.35">
      <c r="A994" s="75" t="s">
        <v>516</v>
      </c>
      <c r="B994" s="47" t="s">
        <v>16</v>
      </c>
      <c r="C994" s="47" t="s">
        <v>122</v>
      </c>
      <c r="D994" s="145" t="s">
        <v>517</v>
      </c>
      <c r="E994" s="145"/>
      <c r="F994" s="145"/>
      <c r="G994" s="145"/>
      <c r="H994" s="145"/>
      <c r="I994" s="145"/>
      <c r="J994" s="145"/>
      <c r="K994" s="54">
        <f>SUM(K997:K997)</f>
        <v>8</v>
      </c>
      <c r="L994" s="77"/>
      <c r="M994" s="77">
        <f>ROUND(K994*L994,2)</f>
        <v>0</v>
      </c>
    </row>
    <row r="995" spans="1:13" ht="49" customHeight="1" x14ac:dyDescent="0.35">
      <c r="A995" s="140"/>
      <c r="B995" s="140"/>
      <c r="C995" s="140"/>
      <c r="D995" s="149" t="s">
        <v>965</v>
      </c>
      <c r="E995" s="150"/>
      <c r="F995" s="150"/>
      <c r="G995" s="150"/>
      <c r="H995" s="150"/>
      <c r="I995" s="150"/>
      <c r="J995" s="151"/>
      <c r="K995" s="81"/>
      <c r="L995" s="81"/>
      <c r="M995" s="81"/>
    </row>
    <row r="996" spans="1:13" ht="15" customHeight="1" x14ac:dyDescent="0.35">
      <c r="A996" s="140"/>
      <c r="B996" s="140"/>
      <c r="C996" s="140"/>
      <c r="D996" s="140"/>
      <c r="E996" s="47"/>
      <c r="F996" s="36" t="s">
        <v>20</v>
      </c>
      <c r="G996" s="36" t="s">
        <v>21</v>
      </c>
      <c r="H996" s="36" t="s">
        <v>22</v>
      </c>
      <c r="I996" s="36" t="s">
        <v>23</v>
      </c>
      <c r="J996" s="36" t="s">
        <v>24</v>
      </c>
      <c r="K996" s="36" t="s">
        <v>25</v>
      </c>
      <c r="L996" s="39"/>
      <c r="M996" s="39"/>
    </row>
    <row r="997" spans="1:13" ht="15" customHeight="1" x14ac:dyDescent="0.35">
      <c r="A997" s="140"/>
      <c r="B997" s="140"/>
      <c r="C997" s="140"/>
      <c r="D997" s="140"/>
      <c r="E997" s="47"/>
      <c r="F997" s="36">
        <v>8</v>
      </c>
      <c r="G997" s="54"/>
      <c r="H997" s="54"/>
      <c r="I997" s="54"/>
      <c r="J997" s="54">
        <f>ROUND(F997,3)</f>
        <v>8</v>
      </c>
      <c r="K997" s="54">
        <f>SUM(J997:J997)</f>
        <v>8</v>
      </c>
      <c r="L997" s="39"/>
      <c r="M997" s="39"/>
    </row>
    <row r="998" spans="1:13" ht="15.5" customHeight="1" x14ac:dyDescent="0.35">
      <c r="A998" s="27" t="s">
        <v>518</v>
      </c>
      <c r="B998" s="28" t="s">
        <v>16</v>
      </c>
      <c r="C998" s="28" t="s">
        <v>122</v>
      </c>
      <c r="D998" s="148" t="s">
        <v>519</v>
      </c>
      <c r="E998" s="148"/>
      <c r="F998" s="148"/>
      <c r="G998" s="148"/>
      <c r="H998" s="148"/>
      <c r="I998" s="148"/>
      <c r="J998" s="148"/>
      <c r="K998" s="53">
        <f>SUM(K1001:K1001)</f>
        <v>4</v>
      </c>
      <c r="L998" s="35"/>
      <c r="M998" s="35">
        <f>ROUND(K998*L998,2)</f>
        <v>0</v>
      </c>
    </row>
    <row r="999" spans="1:13" ht="44" customHeight="1" x14ac:dyDescent="0.35">
      <c r="A999" s="141"/>
      <c r="B999" s="141"/>
      <c r="C999" s="141"/>
      <c r="D999" s="158" t="s">
        <v>966</v>
      </c>
      <c r="E999" s="159"/>
      <c r="F999" s="159"/>
      <c r="G999" s="159"/>
      <c r="H999" s="159"/>
      <c r="I999" s="159"/>
      <c r="J999" s="160"/>
      <c r="K999" s="86"/>
      <c r="L999" s="86"/>
      <c r="M999" s="86"/>
    </row>
    <row r="1000" spans="1:13" ht="15" customHeight="1" x14ac:dyDescent="0.35">
      <c r="A1000" s="141"/>
      <c r="B1000" s="141"/>
      <c r="C1000" s="141"/>
      <c r="D1000" s="141"/>
      <c r="E1000" s="19"/>
      <c r="F1000" s="36" t="s">
        <v>20</v>
      </c>
      <c r="G1000" s="36" t="s">
        <v>21</v>
      </c>
      <c r="H1000" s="36" t="s">
        <v>22</v>
      </c>
      <c r="I1000" s="36" t="s">
        <v>23</v>
      </c>
      <c r="J1000" s="36" t="s">
        <v>24</v>
      </c>
      <c r="K1000" s="36" t="s">
        <v>25</v>
      </c>
      <c r="L1000" s="22"/>
      <c r="M1000" s="22"/>
    </row>
    <row r="1001" spans="1:13" ht="15" customHeight="1" x14ac:dyDescent="0.35">
      <c r="A1001" s="141"/>
      <c r="B1001" s="141"/>
      <c r="C1001" s="141"/>
      <c r="D1001" s="141"/>
      <c r="E1001" s="28"/>
      <c r="F1001" s="36">
        <v>4</v>
      </c>
      <c r="G1001" s="54"/>
      <c r="H1001" s="54"/>
      <c r="I1001" s="54"/>
      <c r="J1001" s="54">
        <f>ROUND(F1001,3)</f>
        <v>4</v>
      </c>
      <c r="K1001" s="54">
        <f>SUM(J1001:J1001)</f>
        <v>4</v>
      </c>
      <c r="L1001" s="22"/>
      <c r="M1001" s="22"/>
    </row>
    <row r="1002" spans="1:13" ht="15.5" customHeight="1" x14ac:dyDescent="0.35">
      <c r="A1002" s="75" t="s">
        <v>520</v>
      </c>
      <c r="B1002" s="47" t="s">
        <v>16</v>
      </c>
      <c r="C1002" s="47" t="s">
        <v>122</v>
      </c>
      <c r="D1002" s="145" t="s">
        <v>521</v>
      </c>
      <c r="E1002" s="145"/>
      <c r="F1002" s="145"/>
      <c r="G1002" s="145"/>
      <c r="H1002" s="145"/>
      <c r="I1002" s="145"/>
      <c r="J1002" s="145"/>
      <c r="K1002" s="54">
        <f>SUM(K1005:K1005)</f>
        <v>1</v>
      </c>
      <c r="L1002" s="77"/>
      <c r="M1002" s="77">
        <f>ROUND(K1002*L1002,2)</f>
        <v>0</v>
      </c>
    </row>
    <row r="1003" spans="1:13" ht="12" customHeight="1" x14ac:dyDescent="0.35">
      <c r="A1003" s="140"/>
      <c r="B1003" s="140"/>
      <c r="C1003" s="140"/>
      <c r="D1003" s="142" t="s">
        <v>522</v>
      </c>
      <c r="E1003" s="143"/>
      <c r="F1003" s="143"/>
      <c r="G1003" s="143"/>
      <c r="H1003" s="143"/>
      <c r="I1003" s="143"/>
      <c r="J1003" s="144"/>
      <c r="K1003" s="78"/>
      <c r="L1003" s="78"/>
      <c r="M1003" s="78"/>
    </row>
    <row r="1004" spans="1:13" ht="15" customHeight="1" x14ac:dyDescent="0.35">
      <c r="A1004" s="140"/>
      <c r="B1004" s="140"/>
      <c r="C1004" s="140"/>
      <c r="D1004" s="140"/>
      <c r="E1004" s="47"/>
      <c r="F1004" s="36" t="s">
        <v>20</v>
      </c>
      <c r="G1004" s="36" t="s">
        <v>21</v>
      </c>
      <c r="H1004" s="36" t="s">
        <v>22</v>
      </c>
      <c r="I1004" s="36" t="s">
        <v>23</v>
      </c>
      <c r="J1004" s="36" t="s">
        <v>24</v>
      </c>
      <c r="K1004" s="36" t="s">
        <v>25</v>
      </c>
      <c r="L1004" s="39"/>
      <c r="M1004" s="39"/>
    </row>
    <row r="1005" spans="1:13" ht="15" customHeight="1" x14ac:dyDescent="0.35">
      <c r="A1005" s="140"/>
      <c r="B1005" s="140"/>
      <c r="C1005" s="140"/>
      <c r="D1005" s="140"/>
      <c r="E1005" s="47"/>
      <c r="F1005" s="36">
        <v>1</v>
      </c>
      <c r="G1005" s="54"/>
      <c r="H1005" s="54"/>
      <c r="I1005" s="54"/>
      <c r="J1005" s="54">
        <f>ROUND(F1005,3)</f>
        <v>1</v>
      </c>
      <c r="K1005" s="54">
        <f>SUM(J1005:J1005)</f>
        <v>1</v>
      </c>
      <c r="L1005" s="39"/>
      <c r="M1005" s="39"/>
    </row>
    <row r="1006" spans="1:13" ht="15.5" customHeight="1" x14ac:dyDescent="0.35">
      <c r="A1006" s="75" t="s">
        <v>523</v>
      </c>
      <c r="B1006" s="47" t="s">
        <v>16</v>
      </c>
      <c r="C1006" s="47" t="s">
        <v>122</v>
      </c>
      <c r="D1006" s="145" t="s">
        <v>524</v>
      </c>
      <c r="E1006" s="145"/>
      <c r="F1006" s="145"/>
      <c r="G1006" s="145"/>
      <c r="H1006" s="145"/>
      <c r="I1006" s="145"/>
      <c r="J1006" s="145"/>
      <c r="K1006" s="54">
        <f>SUM(K1009:K1009)</f>
        <v>2</v>
      </c>
      <c r="L1006" s="77"/>
      <c r="M1006" s="77">
        <f>ROUND(K1006*L1006,2)</f>
        <v>0</v>
      </c>
    </row>
    <row r="1007" spans="1:13" ht="21.15" customHeight="1" x14ac:dyDescent="0.35">
      <c r="A1007" s="140"/>
      <c r="B1007" s="140"/>
      <c r="C1007" s="140"/>
      <c r="D1007" s="142" t="s">
        <v>525</v>
      </c>
      <c r="E1007" s="143"/>
      <c r="F1007" s="143"/>
      <c r="G1007" s="143"/>
      <c r="H1007" s="143"/>
      <c r="I1007" s="143"/>
      <c r="J1007" s="144"/>
      <c r="K1007" s="78"/>
      <c r="L1007" s="78"/>
      <c r="M1007" s="78"/>
    </row>
    <row r="1008" spans="1:13" ht="15" customHeight="1" x14ac:dyDescent="0.35">
      <c r="A1008" s="140"/>
      <c r="B1008" s="140"/>
      <c r="C1008" s="140"/>
      <c r="D1008" s="140"/>
      <c r="E1008" s="47"/>
      <c r="F1008" s="36" t="s">
        <v>20</v>
      </c>
      <c r="G1008" s="36" t="s">
        <v>21</v>
      </c>
      <c r="H1008" s="36" t="s">
        <v>22</v>
      </c>
      <c r="I1008" s="36" t="s">
        <v>23</v>
      </c>
      <c r="J1008" s="36" t="s">
        <v>24</v>
      </c>
      <c r="K1008" s="36" t="s">
        <v>25</v>
      </c>
      <c r="L1008" s="39"/>
      <c r="M1008" s="39"/>
    </row>
    <row r="1009" spans="1:13" ht="15" customHeight="1" x14ac:dyDescent="0.35">
      <c r="A1009" s="140"/>
      <c r="B1009" s="140"/>
      <c r="C1009" s="140"/>
      <c r="D1009" s="140"/>
      <c r="E1009" s="47"/>
      <c r="F1009" s="36">
        <v>2</v>
      </c>
      <c r="G1009" s="54"/>
      <c r="H1009" s="54"/>
      <c r="I1009" s="54"/>
      <c r="J1009" s="54">
        <f>ROUND(F1009,3)</f>
        <v>2</v>
      </c>
      <c r="K1009" s="54">
        <f>SUM(J1009:J1009)</f>
        <v>2</v>
      </c>
      <c r="L1009" s="39"/>
      <c r="M1009" s="39"/>
    </row>
    <row r="1010" spans="1:13" ht="15.5" customHeight="1" x14ac:dyDescent="0.35">
      <c r="A1010" s="27" t="s">
        <v>526</v>
      </c>
      <c r="B1010" s="28" t="s">
        <v>16</v>
      </c>
      <c r="C1010" s="28" t="s">
        <v>6</v>
      </c>
      <c r="D1010" s="148" t="s">
        <v>527</v>
      </c>
      <c r="E1010" s="148"/>
      <c r="F1010" s="148"/>
      <c r="G1010" s="148"/>
      <c r="H1010" s="148"/>
      <c r="I1010" s="148"/>
      <c r="J1010" s="148"/>
      <c r="K1010" s="53">
        <f>SUM(K1013:K1013)</f>
        <v>3</v>
      </c>
      <c r="L1010" s="35"/>
      <c r="M1010" s="35">
        <f>ROUND(K1010*L1010,2)</f>
        <v>0</v>
      </c>
    </row>
    <row r="1011" spans="1:13" ht="96.5" customHeight="1" x14ac:dyDescent="0.35">
      <c r="A1011" s="141"/>
      <c r="B1011" s="141"/>
      <c r="C1011" s="141"/>
      <c r="D1011" s="137" t="s">
        <v>967</v>
      </c>
      <c r="E1011" s="138"/>
      <c r="F1011" s="138"/>
      <c r="G1011" s="138"/>
      <c r="H1011" s="138"/>
      <c r="I1011" s="138"/>
      <c r="J1011" s="139"/>
      <c r="K1011" s="30"/>
      <c r="L1011" s="30"/>
      <c r="M1011" s="30"/>
    </row>
    <row r="1012" spans="1:13" ht="15" customHeight="1" x14ac:dyDescent="0.35">
      <c r="A1012" s="141"/>
      <c r="B1012" s="141"/>
      <c r="C1012" s="141"/>
      <c r="D1012" s="141"/>
      <c r="E1012" s="19"/>
      <c r="F1012" s="36" t="s">
        <v>20</v>
      </c>
      <c r="G1012" s="36" t="s">
        <v>21</v>
      </c>
      <c r="H1012" s="36" t="s">
        <v>22</v>
      </c>
      <c r="I1012" s="36" t="s">
        <v>23</v>
      </c>
      <c r="J1012" s="36" t="s">
        <v>24</v>
      </c>
      <c r="K1012" s="36" t="s">
        <v>25</v>
      </c>
      <c r="L1012" s="39"/>
      <c r="M1012" s="39"/>
    </row>
    <row r="1013" spans="1:13" ht="15" customHeight="1" x14ac:dyDescent="0.35">
      <c r="A1013" s="141"/>
      <c r="B1013" s="141"/>
      <c r="C1013" s="141"/>
      <c r="D1013" s="141"/>
      <c r="E1013" s="28"/>
      <c r="F1013" s="36">
        <v>3</v>
      </c>
      <c r="G1013" s="54"/>
      <c r="H1013" s="54"/>
      <c r="I1013" s="54"/>
      <c r="J1013" s="54">
        <f>ROUND(F1013,3)</f>
        <v>3</v>
      </c>
      <c r="K1013" s="54">
        <f>SUM(J1013:J1013)</f>
        <v>3</v>
      </c>
      <c r="L1013" s="39"/>
      <c r="M1013" s="39"/>
    </row>
    <row r="1014" spans="1:13" ht="15.5" customHeight="1" x14ac:dyDescent="0.35">
      <c r="A1014" s="75" t="s">
        <v>528</v>
      </c>
      <c r="B1014" s="47" t="s">
        <v>16</v>
      </c>
      <c r="C1014" s="47" t="s">
        <v>122</v>
      </c>
      <c r="D1014" s="145" t="s">
        <v>529</v>
      </c>
      <c r="E1014" s="145"/>
      <c r="F1014" s="145"/>
      <c r="G1014" s="145"/>
      <c r="H1014" s="145"/>
      <c r="I1014" s="145"/>
      <c r="J1014" s="145"/>
      <c r="K1014" s="54">
        <f>SUM(K1017:K1018)</f>
        <v>1</v>
      </c>
      <c r="L1014" s="77"/>
      <c r="M1014" s="77">
        <f>ROUND(K1014*L1014,2)</f>
        <v>0</v>
      </c>
    </row>
    <row r="1015" spans="1:13" ht="12" customHeight="1" x14ac:dyDescent="0.35">
      <c r="A1015" s="140"/>
      <c r="B1015" s="140"/>
      <c r="C1015" s="140"/>
      <c r="D1015" s="142" t="s">
        <v>530</v>
      </c>
      <c r="E1015" s="143"/>
      <c r="F1015" s="143"/>
      <c r="G1015" s="143"/>
      <c r="H1015" s="143"/>
      <c r="I1015" s="143"/>
      <c r="J1015" s="144"/>
      <c r="K1015" s="78"/>
      <c r="L1015" s="78"/>
      <c r="M1015" s="78"/>
    </row>
    <row r="1016" spans="1:13" ht="15" customHeight="1" x14ac:dyDescent="0.35">
      <c r="A1016" s="140"/>
      <c r="B1016" s="140"/>
      <c r="C1016" s="140"/>
      <c r="D1016" s="140"/>
      <c r="E1016" s="47"/>
      <c r="F1016" s="36" t="s">
        <v>20</v>
      </c>
      <c r="G1016" s="36" t="s">
        <v>21</v>
      </c>
      <c r="H1016" s="36" t="s">
        <v>22</v>
      </c>
      <c r="I1016" s="36" t="s">
        <v>23</v>
      </c>
      <c r="J1016" s="36" t="s">
        <v>24</v>
      </c>
      <c r="K1016" s="36" t="s">
        <v>25</v>
      </c>
      <c r="L1016" s="39"/>
      <c r="M1016" s="39"/>
    </row>
    <row r="1017" spans="1:13" ht="15" customHeight="1" x14ac:dyDescent="0.35">
      <c r="A1017" s="140"/>
      <c r="B1017" s="140"/>
      <c r="C1017" s="140"/>
      <c r="D1017" s="140"/>
      <c r="E1017" s="47" t="s">
        <v>106</v>
      </c>
      <c r="F1017" s="36">
        <v>1</v>
      </c>
      <c r="G1017" s="54"/>
      <c r="H1017" s="54"/>
      <c r="I1017" s="54"/>
      <c r="J1017" s="54">
        <f>ROUND(F1017,3)</f>
        <v>1</v>
      </c>
      <c r="K1017" s="39"/>
      <c r="L1017" s="39"/>
      <c r="M1017" s="39"/>
    </row>
    <row r="1018" spans="1:13" ht="15" customHeight="1" x14ac:dyDescent="0.35">
      <c r="A1018" s="140"/>
      <c r="B1018" s="140"/>
      <c r="C1018" s="140"/>
      <c r="D1018" s="140"/>
      <c r="E1018" s="47"/>
      <c r="F1018" s="36"/>
      <c r="G1018" s="54"/>
      <c r="H1018" s="54"/>
      <c r="I1018" s="54"/>
      <c r="J1018" s="36" t="s">
        <v>90</v>
      </c>
      <c r="K1018" s="54">
        <f>SUM(J1017:J1018)</f>
        <v>1</v>
      </c>
      <c r="L1018" s="39"/>
      <c r="M1018" s="39"/>
    </row>
    <row r="1019" spans="1:13" ht="15.5" customHeight="1" x14ac:dyDescent="0.35">
      <c r="A1019" s="75" t="s">
        <v>531</v>
      </c>
      <c r="B1019" s="47" t="s">
        <v>16</v>
      </c>
      <c r="C1019" s="47" t="s">
        <v>122</v>
      </c>
      <c r="D1019" s="145" t="s">
        <v>532</v>
      </c>
      <c r="E1019" s="145"/>
      <c r="F1019" s="145"/>
      <c r="G1019" s="145"/>
      <c r="H1019" s="145"/>
      <c r="I1019" s="145"/>
      <c r="J1019" s="145"/>
      <c r="K1019" s="54">
        <f>SUM(K1022:K1023)</f>
        <v>6</v>
      </c>
      <c r="L1019" s="77"/>
      <c r="M1019" s="77">
        <f>ROUND(K1019*L1019,2)</f>
        <v>0</v>
      </c>
    </row>
    <row r="1020" spans="1:13" ht="12" customHeight="1" x14ac:dyDescent="0.35">
      <c r="A1020" s="140"/>
      <c r="B1020" s="140"/>
      <c r="C1020" s="140"/>
      <c r="D1020" s="142" t="s">
        <v>533</v>
      </c>
      <c r="E1020" s="143"/>
      <c r="F1020" s="143"/>
      <c r="G1020" s="143"/>
      <c r="H1020" s="143"/>
      <c r="I1020" s="143"/>
      <c r="J1020" s="144"/>
      <c r="K1020" s="78"/>
      <c r="L1020" s="78"/>
      <c r="M1020" s="78"/>
    </row>
    <row r="1021" spans="1:13" ht="15" customHeight="1" x14ac:dyDescent="0.35">
      <c r="A1021" s="140"/>
      <c r="B1021" s="140"/>
      <c r="C1021" s="140"/>
      <c r="D1021" s="140"/>
      <c r="E1021" s="47"/>
      <c r="F1021" s="36" t="s">
        <v>20</v>
      </c>
      <c r="G1021" s="36" t="s">
        <v>21</v>
      </c>
      <c r="H1021" s="36" t="s">
        <v>22</v>
      </c>
      <c r="I1021" s="36" t="s">
        <v>23</v>
      </c>
      <c r="J1021" s="36" t="s">
        <v>24</v>
      </c>
      <c r="K1021" s="36" t="s">
        <v>25</v>
      </c>
      <c r="L1021" s="39"/>
      <c r="M1021" s="39"/>
    </row>
    <row r="1022" spans="1:13" ht="15" customHeight="1" x14ac:dyDescent="0.35">
      <c r="A1022" s="140"/>
      <c r="B1022" s="140"/>
      <c r="C1022" s="140"/>
      <c r="D1022" s="140"/>
      <c r="E1022" s="47" t="s">
        <v>534</v>
      </c>
      <c r="F1022" s="36">
        <v>5</v>
      </c>
      <c r="G1022" s="54"/>
      <c r="H1022" s="54"/>
      <c r="I1022" s="54"/>
      <c r="J1022" s="54">
        <f>ROUND(F1022,3)</f>
        <v>5</v>
      </c>
      <c r="K1022" s="39"/>
      <c r="L1022" s="39"/>
      <c r="M1022" s="39"/>
    </row>
    <row r="1023" spans="1:13" ht="15" customHeight="1" x14ac:dyDescent="0.35">
      <c r="A1023" s="140"/>
      <c r="B1023" s="140"/>
      <c r="C1023" s="140"/>
      <c r="D1023" s="140"/>
      <c r="E1023" s="47" t="s">
        <v>535</v>
      </c>
      <c r="F1023" s="36">
        <v>1</v>
      </c>
      <c r="G1023" s="54"/>
      <c r="H1023" s="54"/>
      <c r="I1023" s="54"/>
      <c r="J1023" s="54">
        <f>ROUND(F1023,3)</f>
        <v>1</v>
      </c>
      <c r="K1023" s="54">
        <f>SUM(J1022:J1023)</f>
        <v>6</v>
      </c>
      <c r="L1023" s="39"/>
      <c r="M1023" s="39"/>
    </row>
    <row r="1024" spans="1:13" ht="15.5" customHeight="1" x14ac:dyDescent="0.35">
      <c r="A1024" s="27" t="s">
        <v>536</v>
      </c>
      <c r="B1024" s="28" t="s">
        <v>16</v>
      </c>
      <c r="C1024" s="28" t="s">
        <v>122</v>
      </c>
      <c r="D1024" s="148" t="s">
        <v>537</v>
      </c>
      <c r="E1024" s="148"/>
      <c r="F1024" s="148"/>
      <c r="G1024" s="148"/>
      <c r="H1024" s="148"/>
      <c r="I1024" s="148"/>
      <c r="J1024" s="148"/>
      <c r="K1024" s="53">
        <f>SUM(K1027:K1027)</f>
        <v>3</v>
      </c>
      <c r="L1024" s="35"/>
      <c r="M1024" s="35">
        <f>ROUND(K1024*L1024,2)</f>
        <v>0</v>
      </c>
    </row>
    <row r="1025" spans="1:13" ht="12" customHeight="1" x14ac:dyDescent="0.35">
      <c r="A1025" s="141"/>
      <c r="B1025" s="141"/>
      <c r="C1025" s="141"/>
      <c r="D1025" s="137" t="s">
        <v>538</v>
      </c>
      <c r="E1025" s="138"/>
      <c r="F1025" s="138"/>
      <c r="G1025" s="138"/>
      <c r="H1025" s="138"/>
      <c r="I1025" s="138"/>
      <c r="J1025" s="139"/>
      <c r="K1025" s="30"/>
      <c r="L1025" s="30"/>
      <c r="M1025" s="30"/>
    </row>
    <row r="1026" spans="1:13" ht="15" customHeight="1" x14ac:dyDescent="0.35">
      <c r="A1026" s="141"/>
      <c r="B1026" s="141"/>
      <c r="C1026" s="141"/>
      <c r="D1026" s="141"/>
      <c r="E1026" s="19"/>
      <c r="F1026" s="36" t="s">
        <v>20</v>
      </c>
      <c r="G1026" s="36" t="s">
        <v>21</v>
      </c>
      <c r="H1026" s="36" t="s">
        <v>22</v>
      </c>
      <c r="I1026" s="36" t="s">
        <v>23</v>
      </c>
      <c r="J1026" s="36" t="s">
        <v>24</v>
      </c>
      <c r="K1026" s="36" t="s">
        <v>25</v>
      </c>
      <c r="L1026" s="22"/>
      <c r="M1026" s="22"/>
    </row>
    <row r="1027" spans="1:13" ht="15" customHeight="1" x14ac:dyDescent="0.35">
      <c r="A1027" s="141"/>
      <c r="B1027" s="141"/>
      <c r="C1027" s="141"/>
      <c r="D1027" s="141"/>
      <c r="E1027" s="28"/>
      <c r="F1027" s="36">
        <v>3</v>
      </c>
      <c r="G1027" s="54"/>
      <c r="H1027" s="54"/>
      <c r="I1027" s="54"/>
      <c r="J1027" s="54">
        <f>ROUND(F1027,3)</f>
        <v>3</v>
      </c>
      <c r="K1027" s="96">
        <f>SUM(J1027:J1027)</f>
        <v>3</v>
      </c>
      <c r="L1027" s="22"/>
      <c r="M1027" s="22"/>
    </row>
    <row r="1028" spans="1:13" ht="15.5" customHeight="1" x14ac:dyDescent="0.35">
      <c r="A1028" s="75" t="s">
        <v>539</v>
      </c>
      <c r="B1028" s="47" t="s">
        <v>16</v>
      </c>
      <c r="C1028" s="47" t="s">
        <v>122</v>
      </c>
      <c r="D1028" s="145" t="s">
        <v>540</v>
      </c>
      <c r="E1028" s="145"/>
      <c r="F1028" s="145"/>
      <c r="G1028" s="145"/>
      <c r="H1028" s="145"/>
      <c r="I1028" s="145"/>
      <c r="J1028" s="145"/>
      <c r="K1028" s="54">
        <f>SUM(K1031:K1031)</f>
        <v>1</v>
      </c>
      <c r="L1028" s="77"/>
      <c r="M1028" s="77">
        <f>ROUND(K1028*L1028,2)</f>
        <v>0</v>
      </c>
    </row>
    <row r="1029" spans="1:13" ht="12" customHeight="1" x14ac:dyDescent="0.35">
      <c r="A1029" s="140"/>
      <c r="B1029" s="140"/>
      <c r="C1029" s="140"/>
      <c r="D1029" s="142" t="s">
        <v>541</v>
      </c>
      <c r="E1029" s="143"/>
      <c r="F1029" s="143"/>
      <c r="G1029" s="143"/>
      <c r="H1029" s="143"/>
      <c r="I1029" s="143"/>
      <c r="J1029" s="144"/>
      <c r="K1029" s="78"/>
      <c r="L1029" s="78"/>
      <c r="M1029" s="78"/>
    </row>
    <row r="1030" spans="1:13" ht="15" customHeight="1" x14ac:dyDescent="0.35">
      <c r="A1030" s="140"/>
      <c r="B1030" s="140"/>
      <c r="C1030" s="140"/>
      <c r="D1030" s="140"/>
      <c r="E1030" s="47"/>
      <c r="F1030" s="36" t="s">
        <v>20</v>
      </c>
      <c r="G1030" s="36" t="s">
        <v>21</v>
      </c>
      <c r="H1030" s="36" t="s">
        <v>22</v>
      </c>
      <c r="I1030" s="36" t="s">
        <v>23</v>
      </c>
      <c r="J1030" s="36" t="s">
        <v>24</v>
      </c>
      <c r="K1030" s="36" t="s">
        <v>25</v>
      </c>
      <c r="L1030" s="39"/>
      <c r="M1030" s="39"/>
    </row>
    <row r="1031" spans="1:13" ht="15" customHeight="1" x14ac:dyDescent="0.35">
      <c r="A1031" s="140"/>
      <c r="B1031" s="140"/>
      <c r="C1031" s="140"/>
      <c r="D1031" s="140"/>
      <c r="E1031" s="47"/>
      <c r="F1031" s="36">
        <v>1</v>
      </c>
      <c r="G1031" s="54"/>
      <c r="H1031" s="54"/>
      <c r="I1031" s="54"/>
      <c r="J1031" s="54">
        <f>ROUND(F1031,3)</f>
        <v>1</v>
      </c>
      <c r="K1031" s="54">
        <f>SUM(J1031:J1031)</f>
        <v>1</v>
      </c>
      <c r="L1031" s="39"/>
      <c r="M1031" s="39"/>
    </row>
    <row r="1032" spans="1:13" ht="15.5" customHeight="1" x14ac:dyDescent="0.35">
      <c r="A1032" s="75" t="s">
        <v>542</v>
      </c>
      <c r="B1032" s="47" t="s">
        <v>16</v>
      </c>
      <c r="C1032" s="47" t="s">
        <v>122</v>
      </c>
      <c r="D1032" s="154" t="s">
        <v>921</v>
      </c>
      <c r="E1032" s="154"/>
      <c r="F1032" s="154"/>
      <c r="G1032" s="154"/>
      <c r="H1032" s="154"/>
      <c r="I1032" s="154"/>
      <c r="J1032" s="154"/>
      <c r="K1032" s="82">
        <f>SUM(K1035:K1035)</f>
        <v>1</v>
      </c>
      <c r="L1032" s="83"/>
      <c r="M1032" s="83">
        <f>ROUND(K1032*L1032,2)</f>
        <v>0</v>
      </c>
    </row>
    <row r="1033" spans="1:13" ht="103" customHeight="1" x14ac:dyDescent="0.35">
      <c r="A1033" s="140"/>
      <c r="B1033" s="140"/>
      <c r="C1033" s="140"/>
      <c r="D1033" s="149" t="s">
        <v>922</v>
      </c>
      <c r="E1033" s="150"/>
      <c r="F1033" s="150"/>
      <c r="G1033" s="150"/>
      <c r="H1033" s="150"/>
      <c r="I1033" s="150"/>
      <c r="J1033" s="151"/>
      <c r="K1033" s="81"/>
      <c r="L1033" s="81"/>
      <c r="M1033" s="81"/>
    </row>
    <row r="1034" spans="1:13" ht="15" customHeight="1" x14ac:dyDescent="0.35">
      <c r="A1034" s="140"/>
      <c r="B1034" s="140"/>
      <c r="C1034" s="140"/>
      <c r="D1034" s="140"/>
      <c r="E1034" s="47"/>
      <c r="F1034" s="36" t="s">
        <v>20</v>
      </c>
      <c r="G1034" s="36" t="s">
        <v>21</v>
      </c>
      <c r="H1034" s="36" t="s">
        <v>22</v>
      </c>
      <c r="I1034" s="36" t="s">
        <v>23</v>
      </c>
      <c r="J1034" s="36" t="s">
        <v>24</v>
      </c>
      <c r="K1034" s="36" t="s">
        <v>25</v>
      </c>
      <c r="L1034" s="39"/>
      <c r="M1034" s="39"/>
    </row>
    <row r="1035" spans="1:13" ht="15" customHeight="1" x14ac:dyDescent="0.35">
      <c r="A1035" s="140"/>
      <c r="B1035" s="140"/>
      <c r="C1035" s="140"/>
      <c r="D1035" s="140"/>
      <c r="E1035" s="47"/>
      <c r="F1035" s="36">
        <v>1</v>
      </c>
      <c r="G1035" s="54"/>
      <c r="H1035" s="54"/>
      <c r="I1035" s="54"/>
      <c r="J1035" s="54">
        <f>ROUND(F1035,3)</f>
        <v>1</v>
      </c>
      <c r="K1035" s="54">
        <f>SUM(J1035:J1035)</f>
        <v>1</v>
      </c>
      <c r="L1035" s="39"/>
      <c r="M1035" s="39"/>
    </row>
    <row r="1036" spans="1:13" ht="15.5" customHeight="1" x14ac:dyDescent="0.35">
      <c r="A1036" s="75" t="s">
        <v>543</v>
      </c>
      <c r="B1036" s="47" t="s">
        <v>16</v>
      </c>
      <c r="C1036" s="47" t="s">
        <v>50</v>
      </c>
      <c r="D1036" s="145" t="s">
        <v>544</v>
      </c>
      <c r="E1036" s="145"/>
      <c r="F1036" s="145"/>
      <c r="G1036" s="145"/>
      <c r="H1036" s="145"/>
      <c r="I1036" s="145"/>
      <c r="J1036" s="145"/>
      <c r="K1036" s="54">
        <f>SUM(K1039:K1039)</f>
        <v>6</v>
      </c>
      <c r="L1036" s="77"/>
      <c r="M1036" s="77">
        <f>ROUND(K1036*L1036,2)</f>
        <v>0</v>
      </c>
    </row>
    <row r="1037" spans="1:13" ht="88.5" customHeight="1" x14ac:dyDescent="0.35">
      <c r="A1037" s="140"/>
      <c r="B1037" s="140"/>
      <c r="C1037" s="140"/>
      <c r="D1037" s="142" t="s">
        <v>545</v>
      </c>
      <c r="E1037" s="143"/>
      <c r="F1037" s="143"/>
      <c r="G1037" s="143"/>
      <c r="H1037" s="143"/>
      <c r="I1037" s="143"/>
      <c r="J1037" s="144"/>
      <c r="K1037" s="78"/>
      <c r="L1037" s="78"/>
      <c r="M1037" s="78"/>
    </row>
    <row r="1038" spans="1:13" ht="15" customHeight="1" x14ac:dyDescent="0.35">
      <c r="A1038" s="140"/>
      <c r="B1038" s="140"/>
      <c r="C1038" s="140"/>
      <c r="D1038" s="140"/>
      <c r="E1038" s="47"/>
      <c r="F1038" s="36" t="s">
        <v>20</v>
      </c>
      <c r="G1038" s="36" t="s">
        <v>21</v>
      </c>
      <c r="H1038" s="36" t="s">
        <v>22</v>
      </c>
      <c r="I1038" s="36" t="s">
        <v>23</v>
      </c>
      <c r="J1038" s="36" t="s">
        <v>24</v>
      </c>
      <c r="K1038" s="36" t="s">
        <v>25</v>
      </c>
      <c r="L1038" s="39"/>
      <c r="M1038" s="39"/>
    </row>
    <row r="1039" spans="1:13" ht="15" customHeight="1" x14ac:dyDescent="0.35">
      <c r="A1039" s="140"/>
      <c r="B1039" s="140"/>
      <c r="C1039" s="140"/>
      <c r="D1039" s="140"/>
      <c r="E1039" s="47"/>
      <c r="F1039" s="36">
        <v>6</v>
      </c>
      <c r="G1039" s="54"/>
      <c r="H1039" s="54"/>
      <c r="I1039" s="54"/>
      <c r="J1039" s="54">
        <f>ROUND(F1039,3)</f>
        <v>6</v>
      </c>
      <c r="K1039" s="54">
        <f>SUM(J1039:J1039)</f>
        <v>6</v>
      </c>
      <c r="L1039" s="39"/>
      <c r="M1039" s="39"/>
    </row>
    <row r="1040" spans="1:13" ht="15.5" customHeight="1" x14ac:dyDescent="0.35">
      <c r="A1040" s="75" t="s">
        <v>546</v>
      </c>
      <c r="B1040" s="47" t="s">
        <v>16</v>
      </c>
      <c r="C1040" s="47" t="s">
        <v>50</v>
      </c>
      <c r="D1040" s="145" t="s">
        <v>547</v>
      </c>
      <c r="E1040" s="145"/>
      <c r="F1040" s="145"/>
      <c r="G1040" s="145"/>
      <c r="H1040" s="145"/>
      <c r="I1040" s="145"/>
      <c r="J1040" s="145"/>
      <c r="K1040" s="54">
        <f>SUM(K1043:K1043)</f>
        <v>20</v>
      </c>
      <c r="L1040" s="77"/>
      <c r="M1040" s="77">
        <f>ROUND(K1040*L1040,2)</f>
        <v>0</v>
      </c>
    </row>
    <row r="1041" spans="1:13" ht="96" customHeight="1" x14ac:dyDescent="0.35">
      <c r="A1041" s="140"/>
      <c r="B1041" s="140"/>
      <c r="C1041" s="140"/>
      <c r="D1041" s="142" t="s">
        <v>548</v>
      </c>
      <c r="E1041" s="143"/>
      <c r="F1041" s="143"/>
      <c r="G1041" s="143"/>
      <c r="H1041" s="143"/>
      <c r="I1041" s="143"/>
      <c r="J1041" s="144"/>
      <c r="K1041" s="78"/>
      <c r="L1041" s="78"/>
      <c r="M1041" s="78"/>
    </row>
    <row r="1042" spans="1:13" ht="15" customHeight="1" x14ac:dyDescent="0.35">
      <c r="A1042" s="140"/>
      <c r="B1042" s="140"/>
      <c r="C1042" s="140"/>
      <c r="D1042" s="140"/>
      <c r="E1042" s="47"/>
      <c r="F1042" s="36" t="s">
        <v>20</v>
      </c>
      <c r="G1042" s="36" t="s">
        <v>21</v>
      </c>
      <c r="H1042" s="36" t="s">
        <v>22</v>
      </c>
      <c r="I1042" s="36" t="s">
        <v>23</v>
      </c>
      <c r="J1042" s="36" t="s">
        <v>24</v>
      </c>
      <c r="K1042" s="36" t="s">
        <v>25</v>
      </c>
      <c r="L1042" s="39"/>
      <c r="M1042" s="39"/>
    </row>
    <row r="1043" spans="1:13" ht="15" customHeight="1" x14ac:dyDescent="0.35">
      <c r="A1043" s="140"/>
      <c r="B1043" s="140"/>
      <c r="C1043" s="140"/>
      <c r="D1043" s="140"/>
      <c r="E1043" s="47"/>
      <c r="F1043" s="36">
        <v>20</v>
      </c>
      <c r="G1043" s="54"/>
      <c r="H1043" s="54"/>
      <c r="I1043" s="54"/>
      <c r="J1043" s="54">
        <f>ROUND(F1043,3)</f>
        <v>20</v>
      </c>
      <c r="K1043" s="54">
        <f>SUM(J1043:J1043)</f>
        <v>20</v>
      </c>
      <c r="L1043" s="39"/>
      <c r="M1043" s="39"/>
    </row>
    <row r="1044" spans="1:13" ht="15.5" customHeight="1" x14ac:dyDescent="0.35">
      <c r="A1044" s="27" t="s">
        <v>549</v>
      </c>
      <c r="B1044" s="28" t="s">
        <v>16</v>
      </c>
      <c r="C1044" s="28" t="s">
        <v>50</v>
      </c>
      <c r="D1044" s="148" t="s">
        <v>550</v>
      </c>
      <c r="E1044" s="148"/>
      <c r="F1044" s="148"/>
      <c r="G1044" s="148"/>
      <c r="H1044" s="148"/>
      <c r="I1044" s="148"/>
      <c r="J1044" s="148"/>
      <c r="K1044" s="53">
        <f>ROUND(3,2)</f>
        <v>3</v>
      </c>
      <c r="L1044" s="35"/>
      <c r="M1044" s="35">
        <f>ROUND(K1044*L1044,2)</f>
        <v>0</v>
      </c>
    </row>
    <row r="1045" spans="1:13" ht="80" customHeight="1" x14ac:dyDescent="0.35">
      <c r="A1045" s="141"/>
      <c r="B1045" s="141"/>
      <c r="C1045" s="141"/>
      <c r="D1045" s="137" t="s">
        <v>551</v>
      </c>
      <c r="E1045" s="138"/>
      <c r="F1045" s="138"/>
      <c r="G1045" s="138"/>
      <c r="H1045" s="138"/>
      <c r="I1045" s="138"/>
      <c r="J1045" s="139"/>
      <c r="K1045" s="30"/>
      <c r="L1045" s="30"/>
      <c r="M1045" s="30"/>
    </row>
    <row r="1046" spans="1:13" ht="15.5" customHeight="1" x14ac:dyDescent="0.35">
      <c r="A1046" s="141"/>
      <c r="B1046" s="141"/>
      <c r="C1046" s="141"/>
      <c r="D1046" s="111" t="s">
        <v>511</v>
      </c>
      <c r="E1046" s="112"/>
      <c r="F1046" s="112"/>
      <c r="G1046" s="112"/>
      <c r="H1046" s="112"/>
      <c r="I1046" s="112"/>
      <c r="J1046" s="112"/>
      <c r="K1046" s="112"/>
      <c r="L1046" s="113">
        <f>M986+M990+M994+M998+M1002+M1006+M1010+M1014+M1019+M1024+M1028+M1032+M1036+M1040+M1044</f>
        <v>0</v>
      </c>
      <c r="M1046" s="113">
        <f>ROUND(L1046,2)</f>
        <v>0</v>
      </c>
    </row>
    <row r="1047" spans="1:13" ht="15.5" customHeight="1" x14ac:dyDescent="0.35">
      <c r="A1047" s="8" t="s">
        <v>552</v>
      </c>
      <c r="B1047" s="8" t="s">
        <v>12</v>
      </c>
      <c r="C1047" s="9"/>
      <c r="D1047" s="213" t="s">
        <v>553</v>
      </c>
      <c r="E1047" s="213"/>
      <c r="F1047" s="213"/>
      <c r="G1047" s="213"/>
      <c r="H1047" s="213"/>
      <c r="I1047" s="213"/>
      <c r="J1047" s="213"/>
      <c r="K1047" s="112"/>
      <c r="L1047" s="113">
        <f>L1054</f>
        <v>0</v>
      </c>
      <c r="M1047" s="113">
        <f>ROUND(L1047,2)</f>
        <v>0</v>
      </c>
    </row>
    <row r="1048" spans="1:13" ht="56" customHeight="1" x14ac:dyDescent="0.35">
      <c r="A1048" s="27" t="s">
        <v>554</v>
      </c>
      <c r="B1048" s="28" t="s">
        <v>16</v>
      </c>
      <c r="C1048" s="28" t="s">
        <v>50</v>
      </c>
      <c r="D1048" s="148" t="s">
        <v>555</v>
      </c>
      <c r="E1048" s="148"/>
      <c r="F1048" s="148"/>
      <c r="G1048" s="148"/>
      <c r="H1048" s="148"/>
      <c r="I1048" s="148"/>
      <c r="J1048" s="148"/>
      <c r="K1048" s="53">
        <f>ROUND(25,2)</f>
        <v>25</v>
      </c>
      <c r="L1048" s="35"/>
      <c r="M1048" s="35">
        <f>ROUND(K1048*L1048,2)</f>
        <v>0</v>
      </c>
    </row>
    <row r="1049" spans="1:13" ht="95.5" customHeight="1" x14ac:dyDescent="0.35">
      <c r="A1049" s="141"/>
      <c r="B1049" s="141"/>
      <c r="C1049" s="141"/>
      <c r="D1049" s="137" t="s">
        <v>556</v>
      </c>
      <c r="E1049" s="138"/>
      <c r="F1049" s="138"/>
      <c r="G1049" s="138"/>
      <c r="H1049" s="138"/>
      <c r="I1049" s="138"/>
      <c r="J1049" s="139"/>
      <c r="K1049" s="30"/>
      <c r="L1049" s="30"/>
      <c r="M1049" s="30"/>
    </row>
    <row r="1050" spans="1:13" ht="54" customHeight="1" x14ac:dyDescent="0.35">
      <c r="A1050" s="27" t="s">
        <v>557</v>
      </c>
      <c r="B1050" s="28" t="s">
        <v>16</v>
      </c>
      <c r="C1050" s="28" t="s">
        <v>50</v>
      </c>
      <c r="D1050" s="148" t="s">
        <v>558</v>
      </c>
      <c r="E1050" s="148"/>
      <c r="F1050" s="148"/>
      <c r="G1050" s="148"/>
      <c r="H1050" s="148"/>
      <c r="I1050" s="148"/>
      <c r="J1050" s="148"/>
      <c r="K1050" s="53">
        <f>ROUND(25,2)</f>
        <v>25</v>
      </c>
      <c r="L1050" s="35"/>
      <c r="M1050" s="35">
        <f>ROUND(K1050*L1050,2)</f>
        <v>0</v>
      </c>
    </row>
    <row r="1051" spans="1:13" ht="110.5" customHeight="1" x14ac:dyDescent="0.35">
      <c r="A1051" s="141"/>
      <c r="B1051" s="141"/>
      <c r="C1051" s="141"/>
      <c r="D1051" s="137" t="s">
        <v>559</v>
      </c>
      <c r="E1051" s="138"/>
      <c r="F1051" s="138"/>
      <c r="G1051" s="138"/>
      <c r="H1051" s="138"/>
      <c r="I1051" s="138"/>
      <c r="J1051" s="139"/>
      <c r="K1051" s="30"/>
      <c r="L1051" s="30"/>
      <c r="M1051" s="30"/>
    </row>
    <row r="1052" spans="1:13" ht="47" customHeight="1" x14ac:dyDescent="0.35">
      <c r="A1052" s="27" t="s">
        <v>560</v>
      </c>
      <c r="B1052" s="28" t="s">
        <v>16</v>
      </c>
      <c r="C1052" s="28" t="s">
        <v>50</v>
      </c>
      <c r="D1052" s="148" t="s">
        <v>561</v>
      </c>
      <c r="E1052" s="148"/>
      <c r="F1052" s="148"/>
      <c r="G1052" s="148"/>
      <c r="H1052" s="148"/>
      <c r="I1052" s="148"/>
      <c r="J1052" s="148"/>
      <c r="K1052" s="53">
        <f>ROUND(55,2)</f>
        <v>55</v>
      </c>
      <c r="L1052" s="35"/>
      <c r="M1052" s="35">
        <f>ROUND(K1052*L1052,2)</f>
        <v>0</v>
      </c>
    </row>
    <row r="1053" spans="1:13" ht="96.5" customHeight="1" x14ac:dyDescent="0.35">
      <c r="A1053" s="141"/>
      <c r="B1053" s="141"/>
      <c r="C1053" s="141"/>
      <c r="D1053" s="137" t="s">
        <v>562</v>
      </c>
      <c r="E1053" s="138"/>
      <c r="F1053" s="138"/>
      <c r="G1053" s="138"/>
      <c r="H1053" s="138"/>
      <c r="I1053" s="138"/>
      <c r="J1053" s="139"/>
      <c r="K1053" s="30"/>
      <c r="L1053" s="30"/>
      <c r="M1053" s="30"/>
    </row>
    <row r="1054" spans="1:13" ht="15.5" customHeight="1" x14ac:dyDescent="0.35">
      <c r="A1054" s="141"/>
      <c r="B1054" s="141"/>
      <c r="C1054" s="141"/>
      <c r="D1054" s="8" t="s">
        <v>552</v>
      </c>
      <c r="E1054" s="9"/>
      <c r="F1054" s="9"/>
      <c r="G1054" s="9"/>
      <c r="H1054" s="9"/>
      <c r="I1054" s="9"/>
      <c r="J1054" s="9"/>
      <c r="K1054" s="9"/>
      <c r="L1054" s="10">
        <f>M1048+M1050+M1052</f>
        <v>0</v>
      </c>
      <c r="M1054" s="10">
        <f>ROUND(L1054,2)</f>
        <v>0</v>
      </c>
    </row>
    <row r="1055" spans="1:13" ht="15.5" customHeight="1" x14ac:dyDescent="0.35">
      <c r="A1055" s="141"/>
      <c r="B1055" s="141"/>
      <c r="C1055" s="141"/>
      <c r="D1055" s="8" t="s">
        <v>475</v>
      </c>
      <c r="E1055" s="9"/>
      <c r="F1055" s="9"/>
      <c r="G1055" s="9"/>
      <c r="H1055" s="9"/>
      <c r="I1055" s="9"/>
      <c r="J1055" s="9"/>
      <c r="K1055" s="9"/>
      <c r="L1055" s="10">
        <f>M964+M984+M1046+M1054</f>
        <v>0</v>
      </c>
      <c r="M1055" s="10">
        <f>ROUND(L1055,2)</f>
        <v>0</v>
      </c>
    </row>
    <row r="1056" spans="1:13" ht="15.5" customHeight="1" x14ac:dyDescent="0.35">
      <c r="A1056" s="8" t="s">
        <v>563</v>
      </c>
      <c r="B1056" s="8" t="s">
        <v>12</v>
      </c>
      <c r="C1056" s="9"/>
      <c r="D1056" s="152" t="s">
        <v>564</v>
      </c>
      <c r="E1056" s="152"/>
      <c r="F1056" s="152"/>
      <c r="G1056" s="152"/>
      <c r="H1056" s="152"/>
      <c r="I1056" s="152"/>
      <c r="J1056" s="152"/>
      <c r="K1056" s="9"/>
      <c r="L1056" s="10">
        <f>L1142</f>
        <v>0</v>
      </c>
      <c r="M1056" s="10">
        <f>ROUND(L1056,2)</f>
        <v>0</v>
      </c>
    </row>
    <row r="1057" spans="1:13" ht="15.5" customHeight="1" x14ac:dyDescent="0.35">
      <c r="A1057" s="8" t="s">
        <v>565</v>
      </c>
      <c r="B1057" s="8" t="s">
        <v>12</v>
      </c>
      <c r="C1057" s="9"/>
      <c r="D1057" s="152" t="s">
        <v>566</v>
      </c>
      <c r="E1057" s="152"/>
      <c r="F1057" s="152"/>
      <c r="G1057" s="152"/>
      <c r="H1057" s="152"/>
      <c r="I1057" s="152"/>
      <c r="J1057" s="152"/>
      <c r="K1057" s="9"/>
      <c r="L1057" s="10">
        <f>L1066</f>
        <v>0</v>
      </c>
      <c r="M1057" s="10">
        <f>ROUND(L1057,2)</f>
        <v>0</v>
      </c>
    </row>
    <row r="1058" spans="1:13" ht="15.5" customHeight="1" x14ac:dyDescent="0.35">
      <c r="A1058" s="114" t="s">
        <v>567</v>
      </c>
      <c r="B1058" s="115" t="s">
        <v>16</v>
      </c>
      <c r="C1058" s="115" t="s">
        <v>50</v>
      </c>
      <c r="D1058" s="189" t="s">
        <v>568</v>
      </c>
      <c r="E1058" s="189"/>
      <c r="F1058" s="189"/>
      <c r="G1058" s="189"/>
      <c r="H1058" s="189"/>
      <c r="I1058" s="189"/>
      <c r="J1058" s="189"/>
      <c r="K1058" s="116">
        <f>SUM(K1061:K1061)</f>
        <v>150</v>
      </c>
      <c r="L1058" s="117"/>
      <c r="M1058" s="117">
        <f>ROUND(K1058*L1058,2)</f>
        <v>0</v>
      </c>
    </row>
    <row r="1059" spans="1:13" ht="113" customHeight="1" x14ac:dyDescent="0.35">
      <c r="A1059" s="140"/>
      <c r="B1059" s="140"/>
      <c r="C1059" s="140"/>
      <c r="D1059" s="142" t="s">
        <v>569</v>
      </c>
      <c r="E1059" s="143"/>
      <c r="F1059" s="143"/>
      <c r="G1059" s="143"/>
      <c r="H1059" s="143"/>
      <c r="I1059" s="143"/>
      <c r="J1059" s="144"/>
      <c r="K1059" s="78"/>
      <c r="L1059" s="78"/>
      <c r="M1059" s="78"/>
    </row>
    <row r="1060" spans="1:13" ht="15" customHeight="1" x14ac:dyDescent="0.35">
      <c r="A1060" s="140"/>
      <c r="B1060" s="140"/>
      <c r="C1060" s="140"/>
      <c r="D1060" s="140"/>
      <c r="E1060" s="47"/>
      <c r="F1060" s="36" t="s">
        <v>20</v>
      </c>
      <c r="G1060" s="36" t="s">
        <v>21</v>
      </c>
      <c r="H1060" s="36" t="s">
        <v>22</v>
      </c>
      <c r="I1060" s="36" t="s">
        <v>23</v>
      </c>
      <c r="J1060" s="36" t="s">
        <v>24</v>
      </c>
      <c r="K1060" s="36" t="s">
        <v>25</v>
      </c>
      <c r="L1060" s="39"/>
      <c r="M1060" s="39"/>
    </row>
    <row r="1061" spans="1:13" ht="15" customHeight="1" x14ac:dyDescent="0.35">
      <c r="A1061" s="140"/>
      <c r="B1061" s="140"/>
      <c r="C1061" s="140"/>
      <c r="D1061" s="140"/>
      <c r="E1061" s="47"/>
      <c r="F1061" s="36">
        <v>1</v>
      </c>
      <c r="G1061" s="54">
        <v>150</v>
      </c>
      <c r="H1061" s="54"/>
      <c r="I1061" s="54"/>
      <c r="J1061" s="54">
        <f>ROUND(F1061*G1061,3)</f>
        <v>150</v>
      </c>
      <c r="K1061" s="54">
        <f>SUM(J1061:J1061)</f>
        <v>150</v>
      </c>
      <c r="L1061" s="39"/>
      <c r="M1061" s="39"/>
    </row>
    <row r="1062" spans="1:13" ht="15.5" customHeight="1" x14ac:dyDescent="0.35">
      <c r="A1062" s="114" t="s">
        <v>570</v>
      </c>
      <c r="B1062" s="115" t="s">
        <v>16</v>
      </c>
      <c r="C1062" s="115" t="s">
        <v>122</v>
      </c>
      <c r="D1062" s="189" t="s">
        <v>571</v>
      </c>
      <c r="E1062" s="189"/>
      <c r="F1062" s="189"/>
      <c r="G1062" s="189"/>
      <c r="H1062" s="189"/>
      <c r="I1062" s="189"/>
      <c r="J1062" s="189"/>
      <c r="K1062" s="116">
        <f>SUM(K1065:K1065)</f>
        <v>1</v>
      </c>
      <c r="L1062" s="117"/>
      <c r="M1062" s="117">
        <f>ROUND(K1062*L1062,2)</f>
        <v>0</v>
      </c>
    </row>
    <row r="1063" spans="1:13" ht="106.5" customHeight="1" x14ac:dyDescent="0.35">
      <c r="A1063" s="140"/>
      <c r="B1063" s="140"/>
      <c r="C1063" s="140"/>
      <c r="D1063" s="142" t="s">
        <v>923</v>
      </c>
      <c r="E1063" s="143"/>
      <c r="F1063" s="143"/>
      <c r="G1063" s="143"/>
      <c r="H1063" s="143"/>
      <c r="I1063" s="143"/>
      <c r="J1063" s="144"/>
      <c r="K1063" s="78"/>
      <c r="L1063" s="78"/>
      <c r="M1063" s="78"/>
    </row>
    <row r="1064" spans="1:13" ht="15" customHeight="1" x14ac:dyDescent="0.35">
      <c r="A1064" s="140"/>
      <c r="B1064" s="140"/>
      <c r="C1064" s="140"/>
      <c r="D1064" s="140"/>
      <c r="E1064" s="47"/>
      <c r="F1064" s="36" t="s">
        <v>20</v>
      </c>
      <c r="G1064" s="36" t="s">
        <v>21</v>
      </c>
      <c r="H1064" s="36" t="s">
        <v>22</v>
      </c>
      <c r="I1064" s="36" t="s">
        <v>23</v>
      </c>
      <c r="J1064" s="36" t="s">
        <v>24</v>
      </c>
      <c r="K1064" s="36" t="s">
        <v>25</v>
      </c>
      <c r="L1064" s="39"/>
      <c r="M1064" s="39"/>
    </row>
    <row r="1065" spans="1:13" ht="15" customHeight="1" x14ac:dyDescent="0.35">
      <c r="A1065" s="140"/>
      <c r="B1065" s="140"/>
      <c r="C1065" s="140"/>
      <c r="D1065" s="140"/>
      <c r="E1065" s="47"/>
      <c r="F1065" s="36">
        <v>1</v>
      </c>
      <c r="G1065" s="54"/>
      <c r="H1065" s="54"/>
      <c r="I1065" s="54"/>
      <c r="J1065" s="54">
        <f>ROUND(F1065,3)</f>
        <v>1</v>
      </c>
      <c r="K1065" s="54">
        <f>SUM(J1065:J1065)</f>
        <v>1</v>
      </c>
      <c r="L1065" s="39"/>
      <c r="M1065" s="39"/>
    </row>
    <row r="1066" spans="1:13" ht="15.5" customHeight="1" x14ac:dyDescent="0.35">
      <c r="A1066" s="195"/>
      <c r="B1066" s="195"/>
      <c r="C1066" s="195"/>
      <c r="D1066" s="99" t="s">
        <v>565</v>
      </c>
      <c r="E1066" s="100"/>
      <c r="F1066" s="100"/>
      <c r="G1066" s="100"/>
      <c r="H1066" s="100"/>
      <c r="I1066" s="100"/>
      <c r="J1066" s="100"/>
      <c r="K1066" s="100"/>
      <c r="L1066" s="107">
        <f>M1058+M1062</f>
        <v>0</v>
      </c>
      <c r="M1066" s="107">
        <f>ROUND(L1066,2)</f>
        <v>0</v>
      </c>
    </row>
    <row r="1067" spans="1:13" ht="15.5" customHeight="1" x14ac:dyDescent="0.35">
      <c r="A1067" s="101" t="s">
        <v>572</v>
      </c>
      <c r="B1067" s="101" t="s">
        <v>12</v>
      </c>
      <c r="C1067" s="102"/>
      <c r="D1067" s="147" t="s">
        <v>573</v>
      </c>
      <c r="E1067" s="147"/>
      <c r="F1067" s="147"/>
      <c r="G1067" s="147"/>
      <c r="H1067" s="147"/>
      <c r="I1067" s="147"/>
      <c r="J1067" s="147"/>
      <c r="K1067" s="102"/>
      <c r="L1067" s="108">
        <f>L1085</f>
        <v>0</v>
      </c>
      <c r="M1067" s="108">
        <f>ROUND(L1067,2)</f>
        <v>0</v>
      </c>
    </row>
    <row r="1068" spans="1:13" ht="30.5" customHeight="1" x14ac:dyDescent="0.35">
      <c r="A1068" s="75" t="s">
        <v>574</v>
      </c>
      <c r="B1068" s="47" t="s">
        <v>16</v>
      </c>
      <c r="C1068" s="47" t="s">
        <v>6</v>
      </c>
      <c r="D1068" s="145" t="s">
        <v>575</v>
      </c>
      <c r="E1068" s="145"/>
      <c r="F1068" s="145"/>
      <c r="G1068" s="145"/>
      <c r="H1068" s="145"/>
      <c r="I1068" s="145"/>
      <c r="J1068" s="145"/>
      <c r="K1068" s="54">
        <f>SUM(K1071:K1072)</f>
        <v>76</v>
      </c>
      <c r="L1068" s="77"/>
      <c r="M1068" s="77">
        <f>ROUND(K1068*L1068,2)</f>
        <v>0</v>
      </c>
    </row>
    <row r="1069" spans="1:13" ht="113.5" customHeight="1" x14ac:dyDescent="0.35">
      <c r="A1069" s="140"/>
      <c r="B1069" s="140"/>
      <c r="C1069" s="140"/>
      <c r="D1069" s="142" t="s">
        <v>576</v>
      </c>
      <c r="E1069" s="143"/>
      <c r="F1069" s="143"/>
      <c r="G1069" s="143"/>
      <c r="H1069" s="143"/>
      <c r="I1069" s="143"/>
      <c r="J1069" s="144"/>
      <c r="K1069" s="78"/>
      <c r="L1069" s="78"/>
      <c r="M1069" s="78"/>
    </row>
    <row r="1070" spans="1:13" ht="15" customHeight="1" x14ac:dyDescent="0.35">
      <c r="A1070" s="140"/>
      <c r="B1070" s="140"/>
      <c r="C1070" s="140"/>
      <c r="D1070" s="140"/>
      <c r="E1070" s="47"/>
      <c r="F1070" s="36" t="s">
        <v>20</v>
      </c>
      <c r="G1070" s="36" t="s">
        <v>21</v>
      </c>
      <c r="H1070" s="36" t="s">
        <v>22</v>
      </c>
      <c r="I1070" s="36" t="s">
        <v>23</v>
      </c>
      <c r="J1070" s="36" t="s">
        <v>24</v>
      </c>
      <c r="K1070" s="36" t="s">
        <v>25</v>
      </c>
      <c r="L1070" s="39"/>
      <c r="M1070" s="39"/>
    </row>
    <row r="1071" spans="1:13" ht="15" customHeight="1" x14ac:dyDescent="0.35">
      <c r="A1071" s="140"/>
      <c r="B1071" s="140"/>
      <c r="C1071" s="140"/>
      <c r="D1071" s="140"/>
      <c r="E1071" s="47"/>
      <c r="F1071" s="36">
        <v>52</v>
      </c>
      <c r="G1071" s="54"/>
      <c r="H1071" s="54"/>
      <c r="I1071" s="54"/>
      <c r="J1071" s="54">
        <f>ROUND(F1071,3)</f>
        <v>52</v>
      </c>
      <c r="K1071" s="39"/>
      <c r="L1071" s="39"/>
      <c r="M1071" s="39"/>
    </row>
    <row r="1072" spans="1:13" ht="15" customHeight="1" x14ac:dyDescent="0.35">
      <c r="A1072" s="140"/>
      <c r="B1072" s="140"/>
      <c r="C1072" s="140"/>
      <c r="D1072" s="140"/>
      <c r="E1072" s="47"/>
      <c r="F1072" s="36">
        <v>24</v>
      </c>
      <c r="G1072" s="54"/>
      <c r="H1072" s="54"/>
      <c r="I1072" s="54"/>
      <c r="J1072" s="54">
        <f>ROUND(F1072,3)</f>
        <v>24</v>
      </c>
      <c r="K1072" s="54">
        <f>SUM(J1071:J1072)</f>
        <v>76</v>
      </c>
      <c r="L1072" s="39"/>
      <c r="M1072" s="39"/>
    </row>
    <row r="1073" spans="1:13" ht="21.15" customHeight="1" x14ac:dyDescent="0.35">
      <c r="A1073" s="27" t="s">
        <v>577</v>
      </c>
      <c r="B1073" s="28" t="s">
        <v>16</v>
      </c>
      <c r="C1073" s="28" t="s">
        <v>6</v>
      </c>
      <c r="D1073" s="148" t="s">
        <v>578</v>
      </c>
      <c r="E1073" s="148"/>
      <c r="F1073" s="148"/>
      <c r="G1073" s="148"/>
      <c r="H1073" s="148"/>
      <c r="I1073" s="148"/>
      <c r="J1073" s="148"/>
      <c r="K1073" s="53">
        <f>ROUND(1,2)</f>
        <v>1</v>
      </c>
      <c r="L1073" s="35"/>
      <c r="M1073" s="35">
        <f>ROUND(K1073*L1073,2)</f>
        <v>0</v>
      </c>
    </row>
    <row r="1074" spans="1:13" ht="91.5" customHeight="1" x14ac:dyDescent="0.35">
      <c r="A1074" s="141"/>
      <c r="B1074" s="141"/>
      <c r="C1074" s="141"/>
      <c r="D1074" s="137" t="s">
        <v>579</v>
      </c>
      <c r="E1074" s="138"/>
      <c r="F1074" s="138"/>
      <c r="G1074" s="138"/>
      <c r="H1074" s="138"/>
      <c r="I1074" s="138"/>
      <c r="J1074" s="139"/>
      <c r="K1074" s="30"/>
      <c r="L1074" s="30"/>
      <c r="M1074" s="30"/>
    </row>
    <row r="1075" spans="1:13" ht="15.5" customHeight="1" x14ac:dyDescent="0.35">
      <c r="A1075" s="75" t="s">
        <v>580</v>
      </c>
      <c r="B1075" s="47" t="s">
        <v>16</v>
      </c>
      <c r="C1075" s="47" t="s">
        <v>6</v>
      </c>
      <c r="D1075" s="145" t="s">
        <v>581</v>
      </c>
      <c r="E1075" s="145"/>
      <c r="F1075" s="145"/>
      <c r="G1075" s="145"/>
      <c r="H1075" s="145"/>
      <c r="I1075" s="145"/>
      <c r="J1075" s="145"/>
      <c r="K1075" s="54">
        <f>SUM(K1078:K1078)</f>
        <v>8</v>
      </c>
      <c r="L1075" s="77"/>
      <c r="M1075" s="77">
        <f>ROUND(K1075*L1075,2)</f>
        <v>0</v>
      </c>
    </row>
    <row r="1076" spans="1:13" ht="50" customHeight="1" x14ac:dyDescent="0.35">
      <c r="A1076" s="140"/>
      <c r="B1076" s="140"/>
      <c r="C1076" s="140"/>
      <c r="D1076" s="142" t="s">
        <v>582</v>
      </c>
      <c r="E1076" s="143"/>
      <c r="F1076" s="143"/>
      <c r="G1076" s="143"/>
      <c r="H1076" s="143"/>
      <c r="I1076" s="143"/>
      <c r="J1076" s="144"/>
      <c r="K1076" s="78"/>
      <c r="L1076" s="78"/>
      <c r="M1076" s="78"/>
    </row>
    <row r="1077" spans="1:13" ht="15" customHeight="1" x14ac:dyDescent="0.35">
      <c r="A1077" s="140"/>
      <c r="B1077" s="140"/>
      <c r="C1077" s="140"/>
      <c r="D1077" s="140"/>
      <c r="E1077" s="47"/>
      <c r="F1077" s="36" t="s">
        <v>20</v>
      </c>
      <c r="G1077" s="36" t="s">
        <v>21</v>
      </c>
      <c r="H1077" s="36" t="s">
        <v>22</v>
      </c>
      <c r="I1077" s="36" t="s">
        <v>23</v>
      </c>
      <c r="J1077" s="36" t="s">
        <v>24</v>
      </c>
      <c r="K1077" s="36" t="s">
        <v>25</v>
      </c>
      <c r="L1077" s="39"/>
      <c r="M1077" s="39"/>
    </row>
    <row r="1078" spans="1:13" ht="15" customHeight="1" x14ac:dyDescent="0.35">
      <c r="A1078" s="140"/>
      <c r="B1078" s="140"/>
      <c r="C1078" s="140"/>
      <c r="D1078" s="140"/>
      <c r="E1078" s="47"/>
      <c r="F1078" s="36">
        <v>4</v>
      </c>
      <c r="G1078" s="54">
        <v>2</v>
      </c>
      <c r="H1078" s="54"/>
      <c r="I1078" s="54"/>
      <c r="J1078" s="54">
        <f>ROUND(F1078*G1078,3)</f>
        <v>8</v>
      </c>
      <c r="K1078" s="54">
        <f>SUM(J1078:J1078)</f>
        <v>8</v>
      </c>
      <c r="L1078" s="39"/>
      <c r="M1078" s="39"/>
    </row>
    <row r="1079" spans="1:13" ht="15.5" customHeight="1" x14ac:dyDescent="0.35">
      <c r="A1079" s="75" t="s">
        <v>583</v>
      </c>
      <c r="B1079" s="47" t="s">
        <v>16</v>
      </c>
      <c r="C1079" s="47" t="s">
        <v>122</v>
      </c>
      <c r="D1079" s="145" t="s">
        <v>584</v>
      </c>
      <c r="E1079" s="145"/>
      <c r="F1079" s="145"/>
      <c r="G1079" s="145"/>
      <c r="H1079" s="145"/>
      <c r="I1079" s="145"/>
      <c r="J1079" s="145"/>
      <c r="K1079" s="54">
        <f>SUM(K1082:K1082)</f>
        <v>1</v>
      </c>
      <c r="L1079" s="77"/>
      <c r="M1079" s="77">
        <f>ROUND(K1079*L1079,2)</f>
        <v>0</v>
      </c>
    </row>
    <row r="1080" spans="1:13" ht="43.5" customHeight="1" x14ac:dyDescent="0.35">
      <c r="A1080" s="140"/>
      <c r="B1080" s="140"/>
      <c r="C1080" s="140"/>
      <c r="D1080" s="142" t="s">
        <v>924</v>
      </c>
      <c r="E1080" s="143"/>
      <c r="F1080" s="143"/>
      <c r="G1080" s="143"/>
      <c r="H1080" s="143"/>
      <c r="I1080" s="143"/>
      <c r="J1080" s="144"/>
      <c r="K1080" s="78"/>
      <c r="L1080" s="78"/>
      <c r="M1080" s="78"/>
    </row>
    <row r="1081" spans="1:13" ht="15" customHeight="1" x14ac:dyDescent="0.35">
      <c r="A1081" s="140"/>
      <c r="B1081" s="140"/>
      <c r="C1081" s="140"/>
      <c r="D1081" s="140"/>
      <c r="E1081" s="47"/>
      <c r="F1081" s="36" t="s">
        <v>20</v>
      </c>
      <c r="G1081" s="36" t="s">
        <v>21</v>
      </c>
      <c r="H1081" s="36" t="s">
        <v>22</v>
      </c>
      <c r="I1081" s="36" t="s">
        <v>23</v>
      </c>
      <c r="J1081" s="36" t="s">
        <v>24</v>
      </c>
      <c r="K1081" s="36" t="s">
        <v>25</v>
      </c>
      <c r="L1081" s="39"/>
      <c r="M1081" s="39"/>
    </row>
    <row r="1082" spans="1:13" ht="15" customHeight="1" x14ac:dyDescent="0.35">
      <c r="A1082" s="140"/>
      <c r="B1082" s="140"/>
      <c r="C1082" s="140"/>
      <c r="D1082" s="140"/>
      <c r="E1082" s="47"/>
      <c r="F1082" s="36">
        <v>1</v>
      </c>
      <c r="G1082" s="54"/>
      <c r="H1082" s="54"/>
      <c r="I1082" s="54"/>
      <c r="J1082" s="54">
        <f>ROUND(F1082,3)</f>
        <v>1</v>
      </c>
      <c r="K1082" s="54">
        <f>SUM(J1082:J1082)</f>
        <v>1</v>
      </c>
      <c r="L1082" s="39"/>
      <c r="M1082" s="39"/>
    </row>
    <row r="1083" spans="1:13" ht="48.75" customHeight="1" x14ac:dyDescent="0.35">
      <c r="A1083" s="27" t="s">
        <v>585</v>
      </c>
      <c r="B1083" s="28" t="s">
        <v>16</v>
      </c>
      <c r="C1083" s="28" t="s">
        <v>50</v>
      </c>
      <c r="D1083" s="154" t="s">
        <v>969</v>
      </c>
      <c r="E1083" s="154"/>
      <c r="F1083" s="154"/>
      <c r="G1083" s="154"/>
      <c r="H1083" s="154"/>
      <c r="I1083" s="154"/>
      <c r="J1083" s="154"/>
      <c r="K1083" s="53">
        <f>ROUND(200,2)</f>
        <v>200</v>
      </c>
      <c r="L1083" s="35"/>
      <c r="M1083" s="35">
        <f>ROUND(K1083*L1083,2)</f>
        <v>0</v>
      </c>
    </row>
    <row r="1084" spans="1:13" ht="139" customHeight="1" x14ac:dyDescent="0.35">
      <c r="A1084" s="141"/>
      <c r="B1084" s="141"/>
      <c r="C1084" s="141"/>
      <c r="D1084" s="137" t="s">
        <v>968</v>
      </c>
      <c r="E1084" s="138"/>
      <c r="F1084" s="138"/>
      <c r="G1084" s="138"/>
      <c r="H1084" s="138"/>
      <c r="I1084" s="138"/>
      <c r="J1084" s="139"/>
      <c r="K1084" s="30"/>
      <c r="L1084" s="30"/>
      <c r="M1084" s="30"/>
    </row>
    <row r="1085" spans="1:13" ht="15.5" customHeight="1" x14ac:dyDescent="0.35">
      <c r="A1085" s="191"/>
      <c r="B1085" s="191"/>
      <c r="C1085" s="191"/>
      <c r="D1085" s="99" t="s">
        <v>572</v>
      </c>
      <c r="E1085" s="100"/>
      <c r="F1085" s="100"/>
      <c r="G1085" s="100"/>
      <c r="H1085" s="100"/>
      <c r="I1085" s="100"/>
      <c r="J1085" s="100"/>
      <c r="K1085" s="100"/>
      <c r="L1085" s="107">
        <f>M1068+M1073+M1075+M1079+M1083</f>
        <v>0</v>
      </c>
      <c r="M1085" s="107">
        <f>ROUND(L1085,2)</f>
        <v>0</v>
      </c>
    </row>
    <row r="1086" spans="1:13" ht="15.5" customHeight="1" x14ac:dyDescent="0.35">
      <c r="A1086" s="118" t="s">
        <v>586</v>
      </c>
      <c r="B1086" s="118" t="s">
        <v>12</v>
      </c>
      <c r="C1086" s="119"/>
      <c r="D1086" s="147" t="s">
        <v>587</v>
      </c>
      <c r="E1086" s="147"/>
      <c r="F1086" s="147"/>
      <c r="G1086" s="147"/>
      <c r="H1086" s="147"/>
      <c r="I1086" s="147"/>
      <c r="J1086" s="147"/>
      <c r="K1086" s="102"/>
      <c r="L1086" s="108">
        <f>L1107</f>
        <v>0</v>
      </c>
      <c r="M1086" s="108">
        <f>ROUND(L1086,2)</f>
        <v>0</v>
      </c>
    </row>
    <row r="1087" spans="1:13" ht="15.5" customHeight="1" x14ac:dyDescent="0.35">
      <c r="A1087" s="75" t="s">
        <v>588</v>
      </c>
      <c r="B1087" s="47" t="s">
        <v>16</v>
      </c>
      <c r="C1087" s="47" t="s">
        <v>50</v>
      </c>
      <c r="D1087" s="145" t="s">
        <v>589</v>
      </c>
      <c r="E1087" s="145"/>
      <c r="F1087" s="145"/>
      <c r="G1087" s="145"/>
      <c r="H1087" s="145"/>
      <c r="I1087" s="145"/>
      <c r="J1087" s="145"/>
      <c r="K1087" s="54">
        <f>SUM(K1090:K1090)</f>
        <v>850</v>
      </c>
      <c r="L1087" s="77"/>
      <c r="M1087" s="77">
        <f>ROUND(K1087*L1087,2)</f>
        <v>0</v>
      </c>
    </row>
    <row r="1088" spans="1:13" ht="93" customHeight="1" x14ac:dyDescent="0.35">
      <c r="A1088" s="140"/>
      <c r="B1088" s="140"/>
      <c r="C1088" s="140"/>
      <c r="D1088" s="142" t="s">
        <v>590</v>
      </c>
      <c r="E1088" s="143"/>
      <c r="F1088" s="143"/>
      <c r="G1088" s="143"/>
      <c r="H1088" s="143"/>
      <c r="I1088" s="143"/>
      <c r="J1088" s="144"/>
      <c r="K1088" s="78"/>
      <c r="L1088" s="78"/>
      <c r="M1088" s="78"/>
    </row>
    <row r="1089" spans="1:13" ht="15" customHeight="1" x14ac:dyDescent="0.35">
      <c r="A1089" s="140"/>
      <c r="B1089" s="140"/>
      <c r="C1089" s="140"/>
      <c r="D1089" s="140"/>
      <c r="E1089" s="47"/>
      <c r="F1089" s="36" t="s">
        <v>20</v>
      </c>
      <c r="G1089" s="36" t="s">
        <v>21</v>
      </c>
      <c r="H1089" s="36" t="s">
        <v>22</v>
      </c>
      <c r="I1089" s="36" t="s">
        <v>23</v>
      </c>
      <c r="J1089" s="36" t="s">
        <v>24</v>
      </c>
      <c r="K1089" s="36" t="s">
        <v>25</v>
      </c>
      <c r="L1089" s="39"/>
      <c r="M1089" s="39"/>
    </row>
    <row r="1090" spans="1:13" ht="15" customHeight="1" x14ac:dyDescent="0.35">
      <c r="A1090" s="140"/>
      <c r="B1090" s="140"/>
      <c r="C1090" s="140"/>
      <c r="D1090" s="140"/>
      <c r="E1090" s="47"/>
      <c r="F1090" s="36">
        <v>1</v>
      </c>
      <c r="G1090" s="54">
        <v>850</v>
      </c>
      <c r="H1090" s="54"/>
      <c r="I1090" s="54"/>
      <c r="J1090" s="54">
        <f>ROUND(F1090*G1090,3)</f>
        <v>850</v>
      </c>
      <c r="K1090" s="54">
        <f>SUM(J1090:J1090)</f>
        <v>850</v>
      </c>
      <c r="L1090" s="39"/>
      <c r="M1090" s="39"/>
    </row>
    <row r="1091" spans="1:13" ht="15.5" customHeight="1" x14ac:dyDescent="0.35">
      <c r="A1091" s="75" t="s">
        <v>591</v>
      </c>
      <c r="B1091" s="47" t="s">
        <v>16</v>
      </c>
      <c r="C1091" s="47" t="s">
        <v>50</v>
      </c>
      <c r="D1091" s="145" t="s">
        <v>592</v>
      </c>
      <c r="E1091" s="145"/>
      <c r="F1091" s="145"/>
      <c r="G1091" s="145"/>
      <c r="H1091" s="145"/>
      <c r="I1091" s="145"/>
      <c r="J1091" s="145"/>
      <c r="K1091" s="54">
        <f>SUM(K1094:K1094)</f>
        <v>540</v>
      </c>
      <c r="L1091" s="77"/>
      <c r="M1091" s="77">
        <f>ROUND(K1091*L1091,2)</f>
        <v>0</v>
      </c>
    </row>
    <row r="1092" spans="1:13" ht="70" customHeight="1" x14ac:dyDescent="0.35">
      <c r="A1092" s="140"/>
      <c r="B1092" s="140"/>
      <c r="C1092" s="140"/>
      <c r="D1092" s="142" t="s">
        <v>593</v>
      </c>
      <c r="E1092" s="143"/>
      <c r="F1092" s="143"/>
      <c r="G1092" s="143"/>
      <c r="H1092" s="143"/>
      <c r="I1092" s="143"/>
      <c r="J1092" s="144"/>
      <c r="K1092" s="78"/>
      <c r="L1092" s="78"/>
      <c r="M1092" s="78"/>
    </row>
    <row r="1093" spans="1:13" ht="15" customHeight="1" x14ac:dyDescent="0.35">
      <c r="A1093" s="140"/>
      <c r="B1093" s="140"/>
      <c r="C1093" s="140"/>
      <c r="D1093" s="140"/>
      <c r="E1093" s="47"/>
      <c r="F1093" s="36" t="s">
        <v>20</v>
      </c>
      <c r="G1093" s="36" t="s">
        <v>21</v>
      </c>
      <c r="H1093" s="36" t="s">
        <v>22</v>
      </c>
      <c r="I1093" s="36" t="s">
        <v>23</v>
      </c>
      <c r="J1093" s="36" t="s">
        <v>24</v>
      </c>
      <c r="K1093" s="36" t="s">
        <v>25</v>
      </c>
      <c r="L1093" s="39"/>
      <c r="M1093" s="39"/>
    </row>
    <row r="1094" spans="1:13" ht="15" customHeight="1" x14ac:dyDescent="0.35">
      <c r="A1094" s="140"/>
      <c r="B1094" s="140"/>
      <c r="C1094" s="140"/>
      <c r="D1094" s="140"/>
      <c r="E1094" s="47"/>
      <c r="F1094" s="36">
        <v>1</v>
      </c>
      <c r="G1094" s="54">
        <v>540</v>
      </c>
      <c r="H1094" s="54"/>
      <c r="I1094" s="54"/>
      <c r="J1094" s="54">
        <f>ROUND(F1094*G1094,3)</f>
        <v>540</v>
      </c>
      <c r="K1094" s="54">
        <f>SUM(J1094:J1094)</f>
        <v>540</v>
      </c>
      <c r="L1094" s="39"/>
      <c r="M1094" s="39"/>
    </row>
    <row r="1095" spans="1:13" ht="15.5" customHeight="1" x14ac:dyDescent="0.35">
      <c r="A1095" s="75" t="s">
        <v>594</v>
      </c>
      <c r="B1095" s="47" t="s">
        <v>16</v>
      </c>
      <c r="C1095" s="47" t="s">
        <v>50</v>
      </c>
      <c r="D1095" s="145" t="s">
        <v>595</v>
      </c>
      <c r="E1095" s="145"/>
      <c r="F1095" s="145"/>
      <c r="G1095" s="145"/>
      <c r="H1095" s="145"/>
      <c r="I1095" s="145"/>
      <c r="J1095" s="145"/>
      <c r="K1095" s="54">
        <f>SUM(K1098:K1098)</f>
        <v>50</v>
      </c>
      <c r="L1095" s="77"/>
      <c r="M1095" s="77">
        <f>ROUND(K1095*L1095,2)</f>
        <v>0</v>
      </c>
    </row>
    <row r="1096" spans="1:13" ht="93.5" customHeight="1" x14ac:dyDescent="0.35">
      <c r="A1096" s="214"/>
      <c r="B1096" s="214"/>
      <c r="C1096" s="214"/>
      <c r="D1096" s="149" t="s">
        <v>596</v>
      </c>
      <c r="E1096" s="150"/>
      <c r="F1096" s="150"/>
      <c r="G1096" s="150"/>
      <c r="H1096" s="150"/>
      <c r="I1096" s="150"/>
      <c r="J1096" s="151"/>
      <c r="K1096" s="81"/>
      <c r="L1096" s="81"/>
      <c r="M1096" s="78"/>
    </row>
    <row r="1097" spans="1:13" ht="15" customHeight="1" x14ac:dyDescent="0.35">
      <c r="A1097" s="140"/>
      <c r="B1097" s="140"/>
      <c r="C1097" s="140"/>
      <c r="D1097" s="140"/>
      <c r="E1097" s="47"/>
      <c r="F1097" s="36" t="s">
        <v>20</v>
      </c>
      <c r="G1097" s="36" t="s">
        <v>21</v>
      </c>
      <c r="H1097" s="36" t="s">
        <v>22</v>
      </c>
      <c r="I1097" s="36" t="s">
        <v>23</v>
      </c>
      <c r="J1097" s="36" t="s">
        <v>24</v>
      </c>
      <c r="K1097" s="36" t="s">
        <v>25</v>
      </c>
      <c r="L1097" s="39"/>
      <c r="M1097" s="39"/>
    </row>
    <row r="1098" spans="1:13" ht="15" customHeight="1" x14ac:dyDescent="0.35">
      <c r="A1098" s="140"/>
      <c r="B1098" s="140"/>
      <c r="C1098" s="140"/>
      <c r="D1098" s="140"/>
      <c r="E1098" s="47"/>
      <c r="F1098" s="36">
        <v>1</v>
      </c>
      <c r="G1098" s="54">
        <v>50</v>
      </c>
      <c r="H1098" s="54"/>
      <c r="I1098" s="54"/>
      <c r="J1098" s="54">
        <f>ROUND(F1098*G1098,3)</f>
        <v>50</v>
      </c>
      <c r="K1098" s="54">
        <f>SUM(J1098:J1098)</f>
        <v>50</v>
      </c>
      <c r="L1098" s="39"/>
      <c r="M1098" s="39"/>
    </row>
    <row r="1099" spans="1:13" ht="15.5" customHeight="1" x14ac:dyDescent="0.35">
      <c r="A1099" s="27" t="s">
        <v>597</v>
      </c>
      <c r="B1099" s="28" t="s">
        <v>16</v>
      </c>
      <c r="C1099" s="28" t="s">
        <v>50</v>
      </c>
      <c r="D1099" s="148" t="s">
        <v>598</v>
      </c>
      <c r="E1099" s="148"/>
      <c r="F1099" s="148"/>
      <c r="G1099" s="148"/>
      <c r="H1099" s="148"/>
      <c r="I1099" s="148"/>
      <c r="J1099" s="148"/>
      <c r="K1099" s="53">
        <f>ROUND(30,2)</f>
        <v>30</v>
      </c>
      <c r="L1099" s="35"/>
      <c r="M1099" s="35">
        <f>ROUND(K1099*L1099,2)</f>
        <v>0</v>
      </c>
    </row>
    <row r="1100" spans="1:13" ht="93" customHeight="1" x14ac:dyDescent="0.35">
      <c r="A1100" s="141"/>
      <c r="B1100" s="141"/>
      <c r="C1100" s="141"/>
      <c r="D1100" s="137" t="s">
        <v>599</v>
      </c>
      <c r="E1100" s="138"/>
      <c r="F1100" s="138"/>
      <c r="G1100" s="138"/>
      <c r="H1100" s="138"/>
      <c r="I1100" s="138"/>
      <c r="J1100" s="139"/>
      <c r="K1100" s="30"/>
      <c r="L1100" s="30"/>
      <c r="M1100" s="30"/>
    </row>
    <row r="1101" spans="1:13" ht="15.5" customHeight="1" x14ac:dyDescent="0.35">
      <c r="A1101" s="27" t="s">
        <v>600</v>
      </c>
      <c r="B1101" s="28" t="s">
        <v>16</v>
      </c>
      <c r="C1101" s="28" t="s">
        <v>50</v>
      </c>
      <c r="D1101" s="148" t="s">
        <v>601</v>
      </c>
      <c r="E1101" s="148"/>
      <c r="F1101" s="148"/>
      <c r="G1101" s="148"/>
      <c r="H1101" s="148"/>
      <c r="I1101" s="148"/>
      <c r="J1101" s="148"/>
      <c r="K1101" s="53">
        <f>ROUND(150,2)</f>
        <v>150</v>
      </c>
      <c r="L1101" s="35"/>
      <c r="M1101" s="35">
        <f>ROUND(K1101*L1101,2)</f>
        <v>0</v>
      </c>
    </row>
    <row r="1102" spans="1:13" ht="97" customHeight="1" x14ac:dyDescent="0.35">
      <c r="A1102" s="141"/>
      <c r="B1102" s="141"/>
      <c r="C1102" s="141"/>
      <c r="D1102" s="137" t="s">
        <v>602</v>
      </c>
      <c r="E1102" s="138"/>
      <c r="F1102" s="138"/>
      <c r="G1102" s="138"/>
      <c r="H1102" s="138"/>
      <c r="I1102" s="138"/>
      <c r="J1102" s="139"/>
      <c r="K1102" s="30"/>
      <c r="L1102" s="30"/>
      <c r="M1102" s="30"/>
    </row>
    <row r="1103" spans="1:13" ht="15.5" customHeight="1" x14ac:dyDescent="0.35">
      <c r="A1103" s="27" t="s">
        <v>603</v>
      </c>
      <c r="B1103" s="28" t="s">
        <v>16</v>
      </c>
      <c r="C1103" s="28" t="s">
        <v>50</v>
      </c>
      <c r="D1103" s="148" t="s">
        <v>604</v>
      </c>
      <c r="E1103" s="148"/>
      <c r="F1103" s="148"/>
      <c r="G1103" s="148"/>
      <c r="H1103" s="148"/>
      <c r="I1103" s="148"/>
      <c r="J1103" s="148"/>
      <c r="K1103" s="53">
        <f>ROUND(50,2)</f>
        <v>50</v>
      </c>
      <c r="L1103" s="35"/>
      <c r="M1103" s="35">
        <f>ROUND(K1103*L1103,2)</f>
        <v>0</v>
      </c>
    </row>
    <row r="1104" spans="1:13" ht="90.5" customHeight="1" x14ac:dyDescent="0.35">
      <c r="A1104" s="141"/>
      <c r="B1104" s="141"/>
      <c r="C1104" s="141"/>
      <c r="D1104" s="137" t="s">
        <v>605</v>
      </c>
      <c r="E1104" s="138"/>
      <c r="F1104" s="138"/>
      <c r="G1104" s="138"/>
      <c r="H1104" s="138"/>
      <c r="I1104" s="138"/>
      <c r="J1104" s="139"/>
      <c r="K1104" s="30"/>
      <c r="L1104" s="30"/>
      <c r="M1104" s="30"/>
    </row>
    <row r="1105" spans="1:13" ht="15.5" customHeight="1" x14ac:dyDescent="0.35">
      <c r="A1105" s="27" t="s">
        <v>606</v>
      </c>
      <c r="B1105" s="28" t="s">
        <v>16</v>
      </c>
      <c r="C1105" s="28" t="s">
        <v>50</v>
      </c>
      <c r="D1105" s="148" t="s">
        <v>607</v>
      </c>
      <c r="E1105" s="148"/>
      <c r="F1105" s="148"/>
      <c r="G1105" s="148"/>
      <c r="H1105" s="148"/>
      <c r="I1105" s="148"/>
      <c r="J1105" s="148"/>
      <c r="K1105" s="53">
        <f>ROUND(200,2)</f>
        <v>200</v>
      </c>
      <c r="L1105" s="35"/>
      <c r="M1105" s="35">
        <f>ROUND(K1105*L1105,2)</f>
        <v>0</v>
      </c>
    </row>
    <row r="1106" spans="1:13" ht="67.5" customHeight="1" x14ac:dyDescent="0.35">
      <c r="A1106" s="141"/>
      <c r="B1106" s="141"/>
      <c r="C1106" s="141"/>
      <c r="D1106" s="137" t="s">
        <v>608</v>
      </c>
      <c r="E1106" s="138"/>
      <c r="F1106" s="138"/>
      <c r="G1106" s="138"/>
      <c r="H1106" s="138"/>
      <c r="I1106" s="138"/>
      <c r="J1106" s="139"/>
      <c r="K1106" s="30"/>
      <c r="L1106" s="30"/>
      <c r="M1106" s="30"/>
    </row>
    <row r="1107" spans="1:13" ht="15.5" customHeight="1" x14ac:dyDescent="0.35">
      <c r="A1107" s="191"/>
      <c r="B1107" s="191"/>
      <c r="C1107" s="191"/>
      <c r="D1107" s="99" t="s">
        <v>586</v>
      </c>
      <c r="E1107" s="100"/>
      <c r="F1107" s="100"/>
      <c r="G1107" s="100"/>
      <c r="H1107" s="100"/>
      <c r="I1107" s="100"/>
      <c r="J1107" s="100"/>
      <c r="K1107" s="100"/>
      <c r="L1107" s="107">
        <f>M1087+M1091+M1095+M1099+M1101+M1103+M1105</f>
        <v>0</v>
      </c>
      <c r="M1107" s="107">
        <f>ROUND(L1107,2)</f>
        <v>0</v>
      </c>
    </row>
    <row r="1108" spans="1:13" ht="15.5" customHeight="1" x14ac:dyDescent="0.35">
      <c r="A1108" s="101" t="s">
        <v>609</v>
      </c>
      <c r="B1108" s="101" t="s">
        <v>12</v>
      </c>
      <c r="C1108" s="102"/>
      <c r="D1108" s="147" t="s">
        <v>610</v>
      </c>
      <c r="E1108" s="147"/>
      <c r="F1108" s="147"/>
      <c r="G1108" s="147"/>
      <c r="H1108" s="147"/>
      <c r="I1108" s="147"/>
      <c r="J1108" s="147"/>
      <c r="K1108" s="102"/>
      <c r="L1108" s="108">
        <f>L1133</f>
        <v>0</v>
      </c>
      <c r="M1108" s="108">
        <f>ROUND(L1108,2)</f>
        <v>0</v>
      </c>
    </row>
    <row r="1109" spans="1:13" ht="21.15" customHeight="1" x14ac:dyDescent="0.35">
      <c r="A1109" s="75" t="s">
        <v>611</v>
      </c>
      <c r="B1109" s="47" t="s">
        <v>16</v>
      </c>
      <c r="C1109" s="47" t="s">
        <v>6</v>
      </c>
      <c r="D1109" s="145" t="s">
        <v>612</v>
      </c>
      <c r="E1109" s="145"/>
      <c r="F1109" s="145"/>
      <c r="G1109" s="145"/>
      <c r="H1109" s="145"/>
      <c r="I1109" s="145"/>
      <c r="J1109" s="145"/>
      <c r="K1109" s="54">
        <f>SUM(K1112:K1112)</f>
        <v>2</v>
      </c>
      <c r="L1109" s="77"/>
      <c r="M1109" s="77">
        <f>ROUND(K1109*L1109,2)</f>
        <v>0</v>
      </c>
    </row>
    <row r="1110" spans="1:13" ht="79" customHeight="1" x14ac:dyDescent="0.35">
      <c r="A1110" s="140"/>
      <c r="B1110" s="140"/>
      <c r="C1110" s="140"/>
      <c r="D1110" s="142" t="s">
        <v>613</v>
      </c>
      <c r="E1110" s="143"/>
      <c r="F1110" s="143"/>
      <c r="G1110" s="143"/>
      <c r="H1110" s="143"/>
      <c r="I1110" s="143"/>
      <c r="J1110" s="144"/>
      <c r="K1110" s="78"/>
      <c r="L1110" s="78"/>
      <c r="M1110" s="78"/>
    </row>
    <row r="1111" spans="1:13" ht="15" customHeight="1" x14ac:dyDescent="0.35">
      <c r="A1111" s="140"/>
      <c r="B1111" s="140"/>
      <c r="C1111" s="140"/>
      <c r="D1111" s="140"/>
      <c r="E1111" s="47"/>
      <c r="F1111" s="36" t="s">
        <v>20</v>
      </c>
      <c r="G1111" s="36" t="s">
        <v>21</v>
      </c>
      <c r="H1111" s="36" t="s">
        <v>22</v>
      </c>
      <c r="I1111" s="36" t="s">
        <v>23</v>
      </c>
      <c r="J1111" s="36" t="s">
        <v>24</v>
      </c>
      <c r="K1111" s="36" t="s">
        <v>25</v>
      </c>
      <c r="L1111" s="39"/>
      <c r="M1111" s="39"/>
    </row>
    <row r="1112" spans="1:13" ht="15" customHeight="1" x14ac:dyDescent="0.35">
      <c r="A1112" s="140"/>
      <c r="B1112" s="140"/>
      <c r="C1112" s="140"/>
      <c r="D1112" s="140"/>
      <c r="E1112" s="47"/>
      <c r="F1112" s="36">
        <v>2</v>
      </c>
      <c r="G1112" s="54"/>
      <c r="H1112" s="54"/>
      <c r="I1112" s="54"/>
      <c r="J1112" s="54">
        <f>ROUND(F1112,3)</f>
        <v>2</v>
      </c>
      <c r="K1112" s="54">
        <f>SUM(J1112:J1112)</f>
        <v>2</v>
      </c>
      <c r="L1112" s="39"/>
      <c r="M1112" s="39"/>
    </row>
    <row r="1113" spans="1:13" ht="30.5" customHeight="1" x14ac:dyDescent="0.35">
      <c r="A1113" s="75" t="s">
        <v>614</v>
      </c>
      <c r="B1113" s="47" t="s">
        <v>16</v>
      </c>
      <c r="C1113" s="47" t="s">
        <v>6</v>
      </c>
      <c r="D1113" s="145" t="s">
        <v>615</v>
      </c>
      <c r="E1113" s="145"/>
      <c r="F1113" s="145"/>
      <c r="G1113" s="145"/>
      <c r="H1113" s="145"/>
      <c r="I1113" s="145"/>
      <c r="J1113" s="145"/>
      <c r="K1113" s="54">
        <f>SUM(K1116:K1116)</f>
        <v>14</v>
      </c>
      <c r="L1113" s="77"/>
      <c r="M1113" s="77">
        <f>ROUND(K1113*L1113,2)</f>
        <v>0</v>
      </c>
    </row>
    <row r="1114" spans="1:13" ht="75" customHeight="1" x14ac:dyDescent="0.35">
      <c r="A1114" s="140"/>
      <c r="B1114" s="140"/>
      <c r="C1114" s="140"/>
      <c r="D1114" s="142" t="s">
        <v>616</v>
      </c>
      <c r="E1114" s="143"/>
      <c r="F1114" s="143"/>
      <c r="G1114" s="143"/>
      <c r="H1114" s="143"/>
      <c r="I1114" s="143"/>
      <c r="J1114" s="144"/>
      <c r="K1114" s="78"/>
      <c r="L1114" s="78"/>
      <c r="M1114" s="78"/>
    </row>
    <row r="1115" spans="1:13" ht="15" customHeight="1" x14ac:dyDescent="0.35">
      <c r="A1115" s="140"/>
      <c r="B1115" s="140"/>
      <c r="C1115" s="140"/>
      <c r="D1115" s="140"/>
      <c r="E1115" s="47"/>
      <c r="F1115" s="36" t="s">
        <v>20</v>
      </c>
      <c r="G1115" s="36" t="s">
        <v>21</v>
      </c>
      <c r="H1115" s="36" t="s">
        <v>22</v>
      </c>
      <c r="I1115" s="36" t="s">
        <v>23</v>
      </c>
      <c r="J1115" s="36" t="s">
        <v>24</v>
      </c>
      <c r="K1115" s="36" t="s">
        <v>25</v>
      </c>
      <c r="L1115" s="39"/>
      <c r="M1115" s="39"/>
    </row>
    <row r="1116" spans="1:13" ht="15" customHeight="1" x14ac:dyDescent="0.35">
      <c r="A1116" s="140"/>
      <c r="B1116" s="140"/>
      <c r="C1116" s="140"/>
      <c r="D1116" s="140"/>
      <c r="E1116" s="47"/>
      <c r="F1116" s="36">
        <v>14</v>
      </c>
      <c r="G1116" s="54"/>
      <c r="H1116" s="54"/>
      <c r="I1116" s="54"/>
      <c r="J1116" s="54">
        <f>ROUND(F1116,3)</f>
        <v>14</v>
      </c>
      <c r="K1116" s="54">
        <f>SUM(J1116:J1116)</f>
        <v>14</v>
      </c>
      <c r="L1116" s="39"/>
      <c r="M1116" s="39"/>
    </row>
    <row r="1117" spans="1:13" ht="30.5" customHeight="1" x14ac:dyDescent="0.35">
      <c r="A1117" s="75" t="s">
        <v>617</v>
      </c>
      <c r="B1117" s="47" t="s">
        <v>16</v>
      </c>
      <c r="C1117" s="47" t="s">
        <v>6</v>
      </c>
      <c r="D1117" s="145" t="s">
        <v>618</v>
      </c>
      <c r="E1117" s="145"/>
      <c r="F1117" s="145"/>
      <c r="G1117" s="145"/>
      <c r="H1117" s="145"/>
      <c r="I1117" s="145"/>
      <c r="J1117" s="145"/>
      <c r="K1117" s="54">
        <f>SUM(K1120:K1120)</f>
        <v>5</v>
      </c>
      <c r="L1117" s="77"/>
      <c r="M1117" s="77">
        <f>ROUND(K1117*L1117,2)</f>
        <v>0</v>
      </c>
    </row>
    <row r="1118" spans="1:13" ht="60" customHeight="1" x14ac:dyDescent="0.35">
      <c r="A1118" s="140"/>
      <c r="B1118" s="140"/>
      <c r="C1118" s="140"/>
      <c r="D1118" s="142" t="s">
        <v>619</v>
      </c>
      <c r="E1118" s="143"/>
      <c r="F1118" s="143"/>
      <c r="G1118" s="143"/>
      <c r="H1118" s="143"/>
      <c r="I1118" s="143"/>
      <c r="J1118" s="144"/>
      <c r="K1118" s="78"/>
      <c r="L1118" s="78"/>
      <c r="M1118" s="78"/>
    </row>
    <row r="1119" spans="1:13" ht="15" customHeight="1" x14ac:dyDescent="0.35">
      <c r="A1119" s="140"/>
      <c r="B1119" s="140"/>
      <c r="C1119" s="140"/>
      <c r="D1119" s="140"/>
      <c r="E1119" s="47"/>
      <c r="F1119" s="36" t="s">
        <v>20</v>
      </c>
      <c r="G1119" s="36" t="s">
        <v>21</v>
      </c>
      <c r="H1119" s="36" t="s">
        <v>22</v>
      </c>
      <c r="I1119" s="36" t="s">
        <v>23</v>
      </c>
      <c r="J1119" s="36" t="s">
        <v>24</v>
      </c>
      <c r="K1119" s="36" t="s">
        <v>25</v>
      </c>
      <c r="L1119" s="39"/>
      <c r="M1119" s="39"/>
    </row>
    <row r="1120" spans="1:13" ht="15" customHeight="1" x14ac:dyDescent="0.35">
      <c r="A1120" s="140"/>
      <c r="B1120" s="140"/>
      <c r="C1120" s="140"/>
      <c r="D1120" s="140"/>
      <c r="E1120" s="47"/>
      <c r="F1120" s="36">
        <v>5</v>
      </c>
      <c r="G1120" s="54"/>
      <c r="H1120" s="54"/>
      <c r="I1120" s="54"/>
      <c r="J1120" s="54">
        <f>ROUND(F1120,3)</f>
        <v>5</v>
      </c>
      <c r="K1120" s="54">
        <f>SUM(J1120:J1120)</f>
        <v>5</v>
      </c>
      <c r="L1120" s="39"/>
      <c r="M1120" s="39"/>
    </row>
    <row r="1121" spans="1:13" ht="32.5" customHeight="1" x14ac:dyDescent="0.35">
      <c r="A1121" s="75" t="s">
        <v>620</v>
      </c>
      <c r="B1121" s="47" t="s">
        <v>16</v>
      </c>
      <c r="C1121" s="47" t="s">
        <v>6</v>
      </c>
      <c r="D1121" s="145" t="s">
        <v>621</v>
      </c>
      <c r="E1121" s="145"/>
      <c r="F1121" s="145"/>
      <c r="G1121" s="145"/>
      <c r="H1121" s="145"/>
      <c r="I1121" s="145"/>
      <c r="J1121" s="145"/>
      <c r="K1121" s="54">
        <f>SUM(K1124:K1124)</f>
        <v>3</v>
      </c>
      <c r="L1121" s="77"/>
      <c r="M1121" s="77">
        <f>ROUND(K1121*L1121,2)</f>
        <v>0</v>
      </c>
    </row>
    <row r="1122" spans="1:13" ht="59.5" customHeight="1" x14ac:dyDescent="0.35">
      <c r="A1122" s="140"/>
      <c r="B1122" s="140"/>
      <c r="C1122" s="140"/>
      <c r="D1122" s="142" t="s">
        <v>622</v>
      </c>
      <c r="E1122" s="143"/>
      <c r="F1122" s="143"/>
      <c r="G1122" s="143"/>
      <c r="H1122" s="143"/>
      <c r="I1122" s="143"/>
      <c r="J1122" s="144"/>
      <c r="K1122" s="78"/>
      <c r="L1122" s="78"/>
      <c r="M1122" s="78"/>
    </row>
    <row r="1123" spans="1:13" ht="15" customHeight="1" x14ac:dyDescent="0.35">
      <c r="A1123" s="140"/>
      <c r="B1123" s="140"/>
      <c r="C1123" s="140"/>
      <c r="D1123" s="140"/>
      <c r="E1123" s="47"/>
      <c r="F1123" s="36" t="s">
        <v>20</v>
      </c>
      <c r="G1123" s="36" t="s">
        <v>21</v>
      </c>
      <c r="H1123" s="36" t="s">
        <v>22</v>
      </c>
      <c r="I1123" s="36" t="s">
        <v>23</v>
      </c>
      <c r="J1123" s="36" t="s">
        <v>24</v>
      </c>
      <c r="K1123" s="36" t="s">
        <v>25</v>
      </c>
      <c r="L1123" s="39"/>
      <c r="M1123" s="39"/>
    </row>
    <row r="1124" spans="1:13" ht="15" customHeight="1" x14ac:dyDescent="0.35">
      <c r="A1124" s="140"/>
      <c r="B1124" s="140"/>
      <c r="C1124" s="140"/>
      <c r="D1124" s="140"/>
      <c r="E1124" s="47"/>
      <c r="F1124" s="36">
        <v>3</v>
      </c>
      <c r="G1124" s="54"/>
      <c r="H1124" s="54"/>
      <c r="I1124" s="54"/>
      <c r="J1124" s="54">
        <f>ROUND(F1124,3)</f>
        <v>3</v>
      </c>
      <c r="K1124" s="54">
        <f>SUM(J1124:J1124)</f>
        <v>3</v>
      </c>
      <c r="L1124" s="39"/>
      <c r="M1124" s="39"/>
    </row>
    <row r="1125" spans="1:13" ht="15.5" customHeight="1" x14ac:dyDescent="0.35">
      <c r="A1125" s="75" t="s">
        <v>623</v>
      </c>
      <c r="B1125" s="47" t="s">
        <v>16</v>
      </c>
      <c r="C1125" s="47" t="s">
        <v>122</v>
      </c>
      <c r="D1125" s="145" t="s">
        <v>624</v>
      </c>
      <c r="E1125" s="145"/>
      <c r="F1125" s="145"/>
      <c r="G1125" s="145"/>
      <c r="H1125" s="145"/>
      <c r="I1125" s="145"/>
      <c r="J1125" s="145"/>
      <c r="K1125" s="54">
        <f>SUM(K1128:K1128)</f>
        <v>5</v>
      </c>
      <c r="L1125" s="77"/>
      <c r="M1125" s="77">
        <f>ROUND(K1125*L1125,2)</f>
        <v>0</v>
      </c>
    </row>
    <row r="1126" spans="1:13" ht="62.5" customHeight="1" x14ac:dyDescent="0.35">
      <c r="A1126" s="140"/>
      <c r="B1126" s="140"/>
      <c r="C1126" s="140"/>
      <c r="D1126" s="142" t="s">
        <v>625</v>
      </c>
      <c r="E1126" s="143"/>
      <c r="F1126" s="143"/>
      <c r="G1126" s="143"/>
      <c r="H1126" s="143"/>
      <c r="I1126" s="143"/>
      <c r="J1126" s="144"/>
      <c r="K1126" s="78"/>
      <c r="L1126" s="78"/>
      <c r="M1126" s="78"/>
    </row>
    <row r="1127" spans="1:13" ht="15" customHeight="1" x14ac:dyDescent="0.35">
      <c r="A1127" s="140"/>
      <c r="B1127" s="140"/>
      <c r="C1127" s="140"/>
      <c r="D1127" s="140"/>
      <c r="E1127" s="47"/>
      <c r="F1127" s="36" t="s">
        <v>20</v>
      </c>
      <c r="G1127" s="36" t="s">
        <v>21</v>
      </c>
      <c r="H1127" s="36" t="s">
        <v>22</v>
      </c>
      <c r="I1127" s="36" t="s">
        <v>23</v>
      </c>
      <c r="J1127" s="36" t="s">
        <v>24</v>
      </c>
      <c r="K1127" s="36" t="s">
        <v>25</v>
      </c>
      <c r="L1127" s="39"/>
      <c r="M1127" s="39"/>
    </row>
    <row r="1128" spans="1:13" ht="15" customHeight="1" x14ac:dyDescent="0.35">
      <c r="A1128" s="140"/>
      <c r="B1128" s="140"/>
      <c r="C1128" s="140"/>
      <c r="D1128" s="140"/>
      <c r="E1128" s="47"/>
      <c r="F1128" s="36">
        <v>5</v>
      </c>
      <c r="G1128" s="54"/>
      <c r="H1128" s="54"/>
      <c r="I1128" s="54"/>
      <c r="J1128" s="54">
        <f>ROUND(F1128,3)</f>
        <v>5</v>
      </c>
      <c r="K1128" s="54">
        <f>SUM(J1128:J1128)</f>
        <v>5</v>
      </c>
      <c r="L1128" s="39"/>
      <c r="M1128" s="39"/>
    </row>
    <row r="1129" spans="1:13" ht="15.5" customHeight="1" x14ac:dyDescent="0.35">
      <c r="A1129" s="27" t="s">
        <v>626</v>
      </c>
      <c r="B1129" s="28" t="s">
        <v>16</v>
      </c>
      <c r="C1129" s="28" t="s">
        <v>122</v>
      </c>
      <c r="D1129" s="148" t="s">
        <v>627</v>
      </c>
      <c r="E1129" s="148"/>
      <c r="F1129" s="148"/>
      <c r="G1129" s="148"/>
      <c r="H1129" s="148"/>
      <c r="I1129" s="148"/>
      <c r="J1129" s="148"/>
      <c r="K1129" s="53">
        <f>ROUND(1,2)</f>
        <v>1</v>
      </c>
      <c r="L1129" s="35"/>
      <c r="M1129" s="35">
        <f>ROUND(K1129*L1129,2)</f>
        <v>0</v>
      </c>
    </row>
    <row r="1130" spans="1:13" ht="56.5" customHeight="1" x14ac:dyDescent="0.35">
      <c r="A1130" s="141"/>
      <c r="B1130" s="141"/>
      <c r="C1130" s="141"/>
      <c r="D1130" s="137" t="s">
        <v>628</v>
      </c>
      <c r="E1130" s="138"/>
      <c r="F1130" s="138"/>
      <c r="G1130" s="138"/>
      <c r="H1130" s="138"/>
      <c r="I1130" s="138"/>
      <c r="J1130" s="139"/>
      <c r="K1130" s="30"/>
      <c r="L1130" s="30"/>
      <c r="M1130" s="30"/>
    </row>
    <row r="1131" spans="1:13" ht="15.5" customHeight="1" x14ac:dyDescent="0.35">
      <c r="A1131" s="27" t="s">
        <v>629</v>
      </c>
      <c r="B1131" s="28" t="s">
        <v>16</v>
      </c>
      <c r="C1131" s="28" t="s">
        <v>122</v>
      </c>
      <c r="D1131" s="148" t="s">
        <v>630</v>
      </c>
      <c r="E1131" s="148"/>
      <c r="F1131" s="148"/>
      <c r="G1131" s="148"/>
      <c r="H1131" s="148"/>
      <c r="I1131" s="148"/>
      <c r="J1131" s="148"/>
      <c r="K1131" s="53">
        <f>ROUND(2,2)</f>
        <v>2</v>
      </c>
      <c r="L1131" s="35"/>
      <c r="M1131" s="35">
        <f>ROUND(K1131*L1131,2)</f>
        <v>0</v>
      </c>
    </row>
    <row r="1132" spans="1:13" ht="279.5" customHeight="1" x14ac:dyDescent="0.35">
      <c r="A1132" s="141"/>
      <c r="B1132" s="141"/>
      <c r="C1132" s="141"/>
      <c r="D1132" s="137" t="s">
        <v>631</v>
      </c>
      <c r="E1132" s="138"/>
      <c r="F1132" s="138"/>
      <c r="G1132" s="138"/>
      <c r="H1132" s="138"/>
      <c r="I1132" s="138"/>
      <c r="J1132" s="139"/>
      <c r="K1132" s="30"/>
      <c r="L1132" s="30"/>
      <c r="M1132" s="30"/>
    </row>
    <row r="1133" spans="1:13" ht="15.5" customHeight="1" x14ac:dyDescent="0.35">
      <c r="A1133" s="191"/>
      <c r="B1133" s="191"/>
      <c r="C1133" s="191"/>
      <c r="D1133" s="99" t="s">
        <v>609</v>
      </c>
      <c r="E1133" s="100"/>
      <c r="F1133" s="100"/>
      <c r="G1133" s="100"/>
      <c r="H1133" s="100"/>
      <c r="I1133" s="100"/>
      <c r="J1133" s="100"/>
      <c r="K1133" s="100"/>
      <c r="L1133" s="107">
        <f>M1109+M1113+M1117+M1121+M1125+M1129+M1131</f>
        <v>0</v>
      </c>
      <c r="M1133" s="107">
        <f>ROUND(L1133,2)</f>
        <v>0</v>
      </c>
    </row>
    <row r="1134" spans="1:13" ht="15.5" customHeight="1" x14ac:dyDescent="0.35">
      <c r="A1134" s="101" t="s">
        <v>632</v>
      </c>
      <c r="B1134" s="101" t="s">
        <v>12</v>
      </c>
      <c r="C1134" s="102"/>
      <c r="D1134" s="147" t="s">
        <v>633</v>
      </c>
      <c r="E1134" s="147"/>
      <c r="F1134" s="147"/>
      <c r="G1134" s="147"/>
      <c r="H1134" s="147"/>
      <c r="I1134" s="147"/>
      <c r="J1134" s="147"/>
      <c r="K1134" s="102"/>
      <c r="L1134" s="108">
        <f>L1141</f>
        <v>0</v>
      </c>
      <c r="M1134" s="108">
        <f>ROUND(L1134,2)</f>
        <v>0</v>
      </c>
    </row>
    <row r="1135" spans="1:13" ht="21.15" customHeight="1" x14ac:dyDescent="0.35">
      <c r="A1135" s="27" t="s">
        <v>634</v>
      </c>
      <c r="B1135" s="28" t="s">
        <v>16</v>
      </c>
      <c r="C1135" s="28" t="s">
        <v>50</v>
      </c>
      <c r="D1135" s="148" t="s">
        <v>635</v>
      </c>
      <c r="E1135" s="148"/>
      <c r="F1135" s="148"/>
      <c r="G1135" s="148"/>
      <c r="H1135" s="148"/>
      <c r="I1135" s="148"/>
      <c r="J1135" s="148"/>
      <c r="K1135" s="53">
        <f>ROUND(60,2)</f>
        <v>60</v>
      </c>
      <c r="L1135" s="35"/>
      <c r="M1135" s="35">
        <f>ROUND(K1135*L1135,2)</f>
        <v>0</v>
      </c>
    </row>
    <row r="1136" spans="1:13" ht="67.5" customHeight="1" x14ac:dyDescent="0.35">
      <c r="A1136" s="141"/>
      <c r="B1136" s="141"/>
      <c r="C1136" s="141"/>
      <c r="D1136" s="137" t="s">
        <v>636</v>
      </c>
      <c r="E1136" s="138"/>
      <c r="F1136" s="138"/>
      <c r="G1136" s="138"/>
      <c r="H1136" s="138"/>
      <c r="I1136" s="138"/>
      <c r="J1136" s="139"/>
      <c r="K1136" s="30"/>
      <c r="L1136" s="30"/>
      <c r="M1136" s="30"/>
    </row>
    <row r="1137" spans="1:13" ht="15.5" customHeight="1" x14ac:dyDescent="0.35">
      <c r="A1137" s="75" t="s">
        <v>637</v>
      </c>
      <c r="B1137" s="47" t="s">
        <v>16</v>
      </c>
      <c r="C1137" s="47" t="s">
        <v>6</v>
      </c>
      <c r="D1137" s="145" t="s">
        <v>638</v>
      </c>
      <c r="E1137" s="145"/>
      <c r="F1137" s="145"/>
      <c r="G1137" s="145"/>
      <c r="H1137" s="145"/>
      <c r="I1137" s="145"/>
      <c r="J1137" s="145"/>
      <c r="K1137" s="54">
        <f>SUM(K1140:K1140)</f>
        <v>1</v>
      </c>
      <c r="L1137" s="77"/>
      <c r="M1137" s="77">
        <f>ROUND(K1137*L1137,2)</f>
        <v>0</v>
      </c>
    </row>
    <row r="1138" spans="1:13" ht="53.5" customHeight="1" x14ac:dyDescent="0.35">
      <c r="A1138" s="140"/>
      <c r="B1138" s="140"/>
      <c r="C1138" s="140"/>
      <c r="D1138" s="142" t="s">
        <v>639</v>
      </c>
      <c r="E1138" s="143"/>
      <c r="F1138" s="143"/>
      <c r="G1138" s="143"/>
      <c r="H1138" s="143"/>
      <c r="I1138" s="143"/>
      <c r="J1138" s="144"/>
      <c r="K1138" s="78"/>
      <c r="L1138" s="78"/>
      <c r="M1138" s="78"/>
    </row>
    <row r="1139" spans="1:13" ht="15" customHeight="1" x14ac:dyDescent="0.35">
      <c r="A1139" s="140"/>
      <c r="B1139" s="140"/>
      <c r="C1139" s="140"/>
      <c r="D1139" s="140"/>
      <c r="E1139" s="47"/>
      <c r="F1139" s="36" t="s">
        <v>20</v>
      </c>
      <c r="G1139" s="36" t="s">
        <v>21</v>
      </c>
      <c r="H1139" s="36" t="s">
        <v>22</v>
      </c>
      <c r="I1139" s="36" t="s">
        <v>23</v>
      </c>
      <c r="J1139" s="36" t="s">
        <v>24</v>
      </c>
      <c r="K1139" s="36" t="s">
        <v>25</v>
      </c>
      <c r="L1139" s="39"/>
      <c r="M1139" s="39"/>
    </row>
    <row r="1140" spans="1:13" ht="15" customHeight="1" x14ac:dyDescent="0.35">
      <c r="A1140" s="140"/>
      <c r="B1140" s="140"/>
      <c r="C1140" s="140"/>
      <c r="D1140" s="140"/>
      <c r="E1140" s="47"/>
      <c r="F1140" s="36">
        <v>1</v>
      </c>
      <c r="G1140" s="54"/>
      <c r="H1140" s="54"/>
      <c r="I1140" s="54"/>
      <c r="J1140" s="54">
        <f>ROUND(F1140,3)</f>
        <v>1</v>
      </c>
      <c r="K1140" s="54">
        <f>SUM(J1140:J1140)</f>
        <v>1</v>
      </c>
      <c r="L1140" s="39"/>
      <c r="M1140" s="39"/>
    </row>
    <row r="1141" spans="1:13" ht="15.5" customHeight="1" x14ac:dyDescent="0.35">
      <c r="A1141" s="191"/>
      <c r="B1141" s="191"/>
      <c r="C1141" s="191"/>
      <c r="D1141" s="99" t="s">
        <v>632</v>
      </c>
      <c r="E1141" s="100"/>
      <c r="F1141" s="100"/>
      <c r="G1141" s="100"/>
      <c r="H1141" s="100"/>
      <c r="I1141" s="100"/>
      <c r="J1141" s="100"/>
      <c r="K1141" s="100"/>
      <c r="L1141" s="107">
        <f>M1135+M1137</f>
        <v>0</v>
      </c>
      <c r="M1141" s="107">
        <f>ROUND(L1141,2)</f>
        <v>0</v>
      </c>
    </row>
    <row r="1142" spans="1:13" ht="15.5" customHeight="1" x14ac:dyDescent="0.35">
      <c r="A1142" s="194"/>
      <c r="B1142" s="194"/>
      <c r="C1142" s="194"/>
      <c r="D1142" s="101" t="s">
        <v>563</v>
      </c>
      <c r="E1142" s="102"/>
      <c r="F1142" s="102"/>
      <c r="G1142" s="102"/>
      <c r="H1142" s="102"/>
      <c r="I1142" s="102"/>
      <c r="J1142" s="102"/>
      <c r="K1142" s="102"/>
      <c r="L1142" s="108">
        <f>M1066+M1085+M1107+M1133+M1141</f>
        <v>0</v>
      </c>
      <c r="M1142" s="108">
        <f>ROUND(L1142,2)</f>
        <v>0</v>
      </c>
    </row>
    <row r="1143" spans="1:13" ht="15.5" customHeight="1" x14ac:dyDescent="0.35">
      <c r="A1143" s="8" t="s">
        <v>640</v>
      </c>
      <c r="B1143" s="8" t="s">
        <v>12</v>
      </c>
      <c r="C1143" s="9"/>
      <c r="D1143" s="152" t="s">
        <v>641</v>
      </c>
      <c r="E1143" s="152"/>
      <c r="F1143" s="152"/>
      <c r="G1143" s="152"/>
      <c r="H1143" s="152"/>
      <c r="I1143" s="152"/>
      <c r="J1143" s="152"/>
      <c r="K1143" s="9"/>
      <c r="L1143" s="10">
        <f>L1214</f>
        <v>0</v>
      </c>
      <c r="M1143" s="10">
        <f>ROUND(L1143,2)</f>
        <v>0</v>
      </c>
    </row>
    <row r="1144" spans="1:13" ht="15.5" customHeight="1" x14ac:dyDescent="0.35">
      <c r="A1144" s="8" t="s">
        <v>642</v>
      </c>
      <c r="B1144" s="8" t="s">
        <v>12</v>
      </c>
      <c r="C1144" s="9"/>
      <c r="D1144" s="152" t="s">
        <v>643</v>
      </c>
      <c r="E1144" s="152"/>
      <c r="F1144" s="152"/>
      <c r="G1144" s="152"/>
      <c r="H1144" s="152"/>
      <c r="I1144" s="152"/>
      <c r="J1144" s="152"/>
      <c r="K1144" s="9"/>
      <c r="L1144" s="10">
        <f>L1149</f>
        <v>0</v>
      </c>
      <c r="M1144" s="10">
        <f>ROUND(L1144,2)</f>
        <v>0</v>
      </c>
    </row>
    <row r="1145" spans="1:13" ht="21.15" customHeight="1" x14ac:dyDescent="0.35">
      <c r="A1145" s="75" t="s">
        <v>644</v>
      </c>
      <c r="B1145" s="47" t="s">
        <v>16</v>
      </c>
      <c r="C1145" s="47" t="s">
        <v>50</v>
      </c>
      <c r="D1145" s="154" t="s">
        <v>970</v>
      </c>
      <c r="E1145" s="154"/>
      <c r="F1145" s="154"/>
      <c r="G1145" s="154"/>
      <c r="H1145" s="154"/>
      <c r="I1145" s="154"/>
      <c r="J1145" s="154"/>
      <c r="K1145" s="54">
        <f>SUM(K1148:K1148)</f>
        <v>29.5</v>
      </c>
      <c r="L1145" s="77"/>
      <c r="M1145" s="77">
        <f>ROUND(K1145*L1145,2)</f>
        <v>0</v>
      </c>
    </row>
    <row r="1146" spans="1:13" ht="91" customHeight="1" x14ac:dyDescent="0.35">
      <c r="A1146" s="140"/>
      <c r="B1146" s="140"/>
      <c r="C1146" s="140"/>
      <c r="D1146" s="142" t="s">
        <v>645</v>
      </c>
      <c r="E1146" s="143"/>
      <c r="F1146" s="143"/>
      <c r="G1146" s="143"/>
      <c r="H1146" s="143"/>
      <c r="I1146" s="143"/>
      <c r="J1146" s="144"/>
      <c r="K1146" s="78"/>
      <c r="L1146" s="78"/>
      <c r="M1146" s="78"/>
    </row>
    <row r="1147" spans="1:13" ht="15" customHeight="1" x14ac:dyDescent="0.35">
      <c r="A1147" s="140"/>
      <c r="B1147" s="140"/>
      <c r="C1147" s="140"/>
      <c r="D1147" s="140"/>
      <c r="E1147" s="47"/>
      <c r="F1147" s="36" t="s">
        <v>20</v>
      </c>
      <c r="G1147" s="36" t="s">
        <v>21</v>
      </c>
      <c r="H1147" s="36" t="s">
        <v>22</v>
      </c>
      <c r="I1147" s="36" t="s">
        <v>23</v>
      </c>
      <c r="J1147" s="36" t="s">
        <v>24</v>
      </c>
      <c r="K1147" s="36" t="s">
        <v>25</v>
      </c>
      <c r="L1147" s="39"/>
      <c r="M1147" s="39"/>
    </row>
    <row r="1148" spans="1:13" ht="15" customHeight="1" x14ac:dyDescent="0.35">
      <c r="A1148" s="140"/>
      <c r="B1148" s="140"/>
      <c r="C1148" s="140"/>
      <c r="D1148" s="140"/>
      <c r="E1148" s="47"/>
      <c r="F1148" s="36">
        <v>1</v>
      </c>
      <c r="G1148" s="54">
        <v>29.5</v>
      </c>
      <c r="H1148" s="54"/>
      <c r="I1148" s="54"/>
      <c r="J1148" s="54">
        <f>ROUND(F1148*G1148,3)</f>
        <v>29.5</v>
      </c>
      <c r="K1148" s="54">
        <f>SUM(J1148:J1148)</f>
        <v>29.5</v>
      </c>
      <c r="L1148" s="39"/>
      <c r="M1148" s="39"/>
    </row>
    <row r="1149" spans="1:13" ht="15.5" customHeight="1" x14ac:dyDescent="0.35">
      <c r="A1149" s="191"/>
      <c r="B1149" s="191"/>
      <c r="C1149" s="191"/>
      <c r="D1149" s="99" t="s">
        <v>642</v>
      </c>
      <c r="E1149" s="100"/>
      <c r="F1149" s="100"/>
      <c r="G1149" s="100"/>
      <c r="H1149" s="100"/>
      <c r="I1149" s="100"/>
      <c r="J1149" s="100"/>
      <c r="K1149" s="100"/>
      <c r="L1149" s="107">
        <f>M1145</f>
        <v>0</v>
      </c>
      <c r="M1149" s="107">
        <f>ROUND(L1149,2)</f>
        <v>0</v>
      </c>
    </row>
    <row r="1150" spans="1:13" ht="15.5" customHeight="1" x14ac:dyDescent="0.35">
      <c r="A1150" s="101" t="s">
        <v>646</v>
      </c>
      <c r="B1150" s="101" t="s">
        <v>12</v>
      </c>
      <c r="C1150" s="102"/>
      <c r="D1150" s="147" t="s">
        <v>647</v>
      </c>
      <c r="E1150" s="147"/>
      <c r="F1150" s="147"/>
      <c r="G1150" s="147"/>
      <c r="H1150" s="147"/>
      <c r="I1150" s="147"/>
      <c r="J1150" s="147"/>
      <c r="K1150" s="102"/>
      <c r="L1150" s="108">
        <f>L1155</f>
        <v>0</v>
      </c>
      <c r="M1150" s="108">
        <f>ROUND(L1150,2)</f>
        <v>0</v>
      </c>
    </row>
    <row r="1151" spans="1:13" ht="15.5" customHeight="1" x14ac:dyDescent="0.35">
      <c r="A1151" s="27" t="s">
        <v>648</v>
      </c>
      <c r="B1151" s="28" t="s">
        <v>16</v>
      </c>
      <c r="C1151" s="28" t="s">
        <v>6</v>
      </c>
      <c r="D1151" s="148" t="s">
        <v>649</v>
      </c>
      <c r="E1151" s="148"/>
      <c r="F1151" s="148"/>
      <c r="G1151" s="148"/>
      <c r="H1151" s="148"/>
      <c r="I1151" s="148"/>
      <c r="J1151" s="148"/>
      <c r="K1151" s="53">
        <f>SUM(K1154:K1154)</f>
        <v>1</v>
      </c>
      <c r="L1151" s="35"/>
      <c r="M1151" s="35">
        <f>ROUND(K1151*L1151,2)</f>
        <v>0</v>
      </c>
    </row>
    <row r="1152" spans="1:13" ht="90" customHeight="1" x14ac:dyDescent="0.35">
      <c r="A1152" s="141"/>
      <c r="B1152" s="141"/>
      <c r="C1152" s="141"/>
      <c r="D1152" s="137" t="s">
        <v>650</v>
      </c>
      <c r="E1152" s="138"/>
      <c r="F1152" s="138"/>
      <c r="G1152" s="138"/>
      <c r="H1152" s="138"/>
      <c r="I1152" s="138"/>
      <c r="J1152" s="139"/>
      <c r="K1152" s="30"/>
      <c r="L1152" s="30"/>
      <c r="M1152" s="30"/>
    </row>
    <row r="1153" spans="1:13" ht="15" customHeight="1" x14ac:dyDescent="0.35">
      <c r="A1153" s="141"/>
      <c r="B1153" s="141"/>
      <c r="C1153" s="141"/>
      <c r="D1153" s="141"/>
      <c r="E1153" s="19"/>
      <c r="F1153" s="87" t="s">
        <v>20</v>
      </c>
      <c r="G1153" s="87" t="s">
        <v>21</v>
      </c>
      <c r="H1153" s="87" t="s">
        <v>22</v>
      </c>
      <c r="I1153" s="87" t="s">
        <v>23</v>
      </c>
      <c r="J1153" s="87" t="s">
        <v>24</v>
      </c>
      <c r="K1153" s="87" t="s">
        <v>25</v>
      </c>
      <c r="L1153" s="22"/>
      <c r="M1153" s="22"/>
    </row>
    <row r="1154" spans="1:13" ht="15" customHeight="1" x14ac:dyDescent="0.35">
      <c r="A1154" s="141"/>
      <c r="B1154" s="141"/>
      <c r="C1154" s="141"/>
      <c r="D1154" s="141"/>
      <c r="E1154" s="28"/>
      <c r="F1154" s="52">
        <v>1</v>
      </c>
      <c r="G1154" s="53"/>
      <c r="H1154" s="53"/>
      <c r="I1154" s="53"/>
      <c r="J1154" s="120">
        <f>ROUND(F1154,3)</f>
        <v>1</v>
      </c>
      <c r="K1154" s="96">
        <f>SUM(J1154:J1154)</f>
        <v>1</v>
      </c>
      <c r="L1154" s="22"/>
      <c r="M1154" s="22"/>
    </row>
    <row r="1155" spans="1:13" ht="15.5" customHeight="1" x14ac:dyDescent="0.35">
      <c r="A1155" s="146"/>
      <c r="B1155" s="146"/>
      <c r="C1155" s="146"/>
      <c r="D1155" s="68" t="s">
        <v>646</v>
      </c>
      <c r="E1155" s="69"/>
      <c r="F1155" s="69"/>
      <c r="G1155" s="69"/>
      <c r="H1155" s="69"/>
      <c r="I1155" s="69"/>
      <c r="J1155" s="69"/>
      <c r="K1155" s="69"/>
      <c r="L1155" s="121">
        <f>M1151</f>
        <v>0</v>
      </c>
      <c r="M1155" s="121">
        <f>ROUND(L1155,2)</f>
        <v>0</v>
      </c>
    </row>
    <row r="1156" spans="1:13" ht="15.5" customHeight="1" x14ac:dyDescent="0.35">
      <c r="A1156" s="8" t="s">
        <v>651</v>
      </c>
      <c r="B1156" s="8" t="s">
        <v>12</v>
      </c>
      <c r="C1156" s="9"/>
      <c r="D1156" s="152" t="s">
        <v>652</v>
      </c>
      <c r="E1156" s="152"/>
      <c r="F1156" s="152"/>
      <c r="G1156" s="152"/>
      <c r="H1156" s="152"/>
      <c r="I1156" s="152"/>
      <c r="J1156" s="152"/>
      <c r="K1156" s="9"/>
      <c r="L1156" s="10">
        <f>L1213</f>
        <v>0</v>
      </c>
      <c r="M1156" s="10">
        <f>ROUND(L1156,2)</f>
        <v>0</v>
      </c>
    </row>
    <row r="1157" spans="1:13" ht="21.15" customHeight="1" x14ac:dyDescent="0.35">
      <c r="A1157" s="75" t="s">
        <v>653</v>
      </c>
      <c r="B1157" s="47" t="s">
        <v>16</v>
      </c>
      <c r="C1157" s="47" t="s">
        <v>50</v>
      </c>
      <c r="D1157" s="145" t="s">
        <v>654</v>
      </c>
      <c r="E1157" s="145"/>
      <c r="F1157" s="145"/>
      <c r="G1157" s="145"/>
      <c r="H1157" s="145"/>
      <c r="I1157" s="145"/>
      <c r="J1157" s="145"/>
      <c r="K1157" s="54">
        <f>SUM(K1160:K1160)</f>
        <v>115</v>
      </c>
      <c r="L1157" s="77"/>
      <c r="M1157" s="77">
        <f>ROUND(K1157*L1157,2)</f>
        <v>0</v>
      </c>
    </row>
    <row r="1158" spans="1:13" ht="79.5" customHeight="1" x14ac:dyDescent="0.35">
      <c r="A1158" s="140"/>
      <c r="B1158" s="140"/>
      <c r="C1158" s="140"/>
      <c r="D1158" s="142" t="s">
        <v>655</v>
      </c>
      <c r="E1158" s="143"/>
      <c r="F1158" s="143"/>
      <c r="G1158" s="143"/>
      <c r="H1158" s="143"/>
      <c r="I1158" s="143"/>
      <c r="J1158" s="144"/>
      <c r="K1158" s="78"/>
      <c r="L1158" s="78"/>
      <c r="M1158" s="78"/>
    </row>
    <row r="1159" spans="1:13" ht="15" customHeight="1" x14ac:dyDescent="0.35">
      <c r="A1159" s="140"/>
      <c r="B1159" s="140"/>
      <c r="C1159" s="140"/>
      <c r="D1159" s="140"/>
      <c r="E1159" s="47"/>
      <c r="F1159" s="36" t="s">
        <v>20</v>
      </c>
      <c r="G1159" s="36" t="s">
        <v>21</v>
      </c>
      <c r="H1159" s="36" t="s">
        <v>22</v>
      </c>
      <c r="I1159" s="36" t="s">
        <v>23</v>
      </c>
      <c r="J1159" s="36" t="s">
        <v>24</v>
      </c>
      <c r="K1159" s="36" t="s">
        <v>25</v>
      </c>
      <c r="L1159" s="39"/>
      <c r="M1159" s="39"/>
    </row>
    <row r="1160" spans="1:13" ht="15" customHeight="1" x14ac:dyDescent="0.35">
      <c r="A1160" s="140"/>
      <c r="B1160" s="140"/>
      <c r="C1160" s="140"/>
      <c r="D1160" s="140"/>
      <c r="E1160" s="47"/>
      <c r="F1160" s="36">
        <v>1</v>
      </c>
      <c r="G1160" s="54">
        <v>115</v>
      </c>
      <c r="H1160" s="54"/>
      <c r="I1160" s="54"/>
      <c r="J1160" s="54">
        <f>ROUND(F1160*G1160,3)</f>
        <v>115</v>
      </c>
      <c r="K1160" s="54">
        <f>SUM(J1160:J1160)</f>
        <v>115</v>
      </c>
      <c r="L1160" s="39"/>
      <c r="M1160" s="39"/>
    </row>
    <row r="1161" spans="1:13" ht="21.15" customHeight="1" x14ac:dyDescent="0.35">
      <c r="A1161" s="75" t="s">
        <v>656</v>
      </c>
      <c r="B1161" s="47" t="s">
        <v>16</v>
      </c>
      <c r="C1161" s="47" t="s">
        <v>50</v>
      </c>
      <c r="D1161" s="145" t="s">
        <v>657</v>
      </c>
      <c r="E1161" s="145"/>
      <c r="F1161" s="145"/>
      <c r="G1161" s="145"/>
      <c r="H1161" s="145"/>
      <c r="I1161" s="145"/>
      <c r="J1161" s="145"/>
      <c r="K1161" s="54">
        <f>SUM(K1164:K1164)</f>
        <v>150</v>
      </c>
      <c r="L1161" s="77"/>
      <c r="M1161" s="77">
        <f>ROUND(K1161*L1161,2)</f>
        <v>0</v>
      </c>
    </row>
    <row r="1162" spans="1:13" ht="85" customHeight="1" x14ac:dyDescent="0.35">
      <c r="A1162" s="140"/>
      <c r="B1162" s="140"/>
      <c r="C1162" s="140"/>
      <c r="D1162" s="142" t="s">
        <v>658</v>
      </c>
      <c r="E1162" s="143"/>
      <c r="F1162" s="143"/>
      <c r="G1162" s="143"/>
      <c r="H1162" s="143"/>
      <c r="I1162" s="143"/>
      <c r="J1162" s="144"/>
      <c r="K1162" s="78"/>
      <c r="L1162" s="78"/>
      <c r="M1162" s="78"/>
    </row>
    <row r="1163" spans="1:13" ht="15" customHeight="1" x14ac:dyDescent="0.35">
      <c r="A1163" s="140"/>
      <c r="B1163" s="140"/>
      <c r="C1163" s="140"/>
      <c r="D1163" s="140"/>
      <c r="E1163" s="47"/>
      <c r="F1163" s="36" t="s">
        <v>20</v>
      </c>
      <c r="G1163" s="36" t="s">
        <v>21</v>
      </c>
      <c r="H1163" s="36" t="s">
        <v>22</v>
      </c>
      <c r="I1163" s="36" t="s">
        <v>23</v>
      </c>
      <c r="J1163" s="36" t="s">
        <v>24</v>
      </c>
      <c r="K1163" s="36" t="s">
        <v>25</v>
      </c>
      <c r="L1163" s="39"/>
      <c r="M1163" s="39"/>
    </row>
    <row r="1164" spans="1:13" ht="15" customHeight="1" x14ac:dyDescent="0.35">
      <c r="A1164" s="140"/>
      <c r="B1164" s="140"/>
      <c r="C1164" s="140"/>
      <c r="D1164" s="140"/>
      <c r="E1164" s="47"/>
      <c r="F1164" s="36">
        <v>1</v>
      </c>
      <c r="G1164" s="54">
        <v>150</v>
      </c>
      <c r="H1164" s="54"/>
      <c r="I1164" s="54"/>
      <c r="J1164" s="54">
        <f>ROUND(F1164*G1164,3)</f>
        <v>150</v>
      </c>
      <c r="K1164" s="54">
        <f>SUM(J1164:J1164)</f>
        <v>150</v>
      </c>
      <c r="L1164" s="39"/>
      <c r="M1164" s="39"/>
    </row>
    <row r="1165" spans="1:13" ht="21.15" customHeight="1" x14ac:dyDescent="0.35">
      <c r="A1165" s="75" t="s">
        <v>659</v>
      </c>
      <c r="B1165" s="47" t="s">
        <v>16</v>
      </c>
      <c r="C1165" s="47" t="s">
        <v>50</v>
      </c>
      <c r="D1165" s="145" t="s">
        <v>660</v>
      </c>
      <c r="E1165" s="145"/>
      <c r="F1165" s="145"/>
      <c r="G1165" s="145"/>
      <c r="H1165" s="145"/>
      <c r="I1165" s="145"/>
      <c r="J1165" s="145"/>
      <c r="K1165" s="54">
        <f>SUM(K1168:K1168)</f>
        <v>45</v>
      </c>
      <c r="L1165" s="77"/>
      <c r="M1165" s="77">
        <f>ROUND(K1165*L1165,2)</f>
        <v>0</v>
      </c>
    </row>
    <row r="1166" spans="1:13" ht="82.5" customHeight="1" x14ac:dyDescent="0.35">
      <c r="A1166" s="140"/>
      <c r="B1166" s="140"/>
      <c r="C1166" s="140"/>
      <c r="D1166" s="142" t="s">
        <v>661</v>
      </c>
      <c r="E1166" s="143"/>
      <c r="F1166" s="143"/>
      <c r="G1166" s="143"/>
      <c r="H1166" s="143"/>
      <c r="I1166" s="143"/>
      <c r="J1166" s="144"/>
      <c r="K1166" s="78"/>
      <c r="L1166" s="78"/>
      <c r="M1166" s="78"/>
    </row>
    <row r="1167" spans="1:13" ht="15" customHeight="1" x14ac:dyDescent="0.35">
      <c r="A1167" s="140"/>
      <c r="B1167" s="140"/>
      <c r="C1167" s="140"/>
      <c r="D1167" s="140"/>
      <c r="E1167" s="47"/>
      <c r="F1167" s="36" t="s">
        <v>20</v>
      </c>
      <c r="G1167" s="36" t="s">
        <v>21</v>
      </c>
      <c r="H1167" s="36" t="s">
        <v>22</v>
      </c>
      <c r="I1167" s="36" t="s">
        <v>23</v>
      </c>
      <c r="J1167" s="36" t="s">
        <v>24</v>
      </c>
      <c r="K1167" s="36" t="s">
        <v>25</v>
      </c>
      <c r="L1167" s="39"/>
      <c r="M1167" s="39"/>
    </row>
    <row r="1168" spans="1:13" ht="15" customHeight="1" x14ac:dyDescent="0.35">
      <c r="A1168" s="140"/>
      <c r="B1168" s="140"/>
      <c r="C1168" s="140"/>
      <c r="D1168" s="140"/>
      <c r="E1168" s="47"/>
      <c r="F1168" s="36">
        <v>1</v>
      </c>
      <c r="G1168" s="54">
        <v>45</v>
      </c>
      <c r="H1168" s="54"/>
      <c r="I1168" s="54"/>
      <c r="J1168" s="54">
        <f>ROUND(F1168*G1168,3)</f>
        <v>45</v>
      </c>
      <c r="K1168" s="54">
        <f>SUM(J1168:J1168)</f>
        <v>45</v>
      </c>
      <c r="L1168" s="39"/>
      <c r="M1168" s="39"/>
    </row>
    <row r="1169" spans="1:13" ht="21.15" customHeight="1" x14ac:dyDescent="0.35">
      <c r="A1169" s="75" t="s">
        <v>662</v>
      </c>
      <c r="B1169" s="47" t="s">
        <v>16</v>
      </c>
      <c r="C1169" s="47" t="s">
        <v>50</v>
      </c>
      <c r="D1169" s="145" t="s">
        <v>663</v>
      </c>
      <c r="E1169" s="145"/>
      <c r="F1169" s="145"/>
      <c r="G1169" s="145"/>
      <c r="H1169" s="145"/>
      <c r="I1169" s="145"/>
      <c r="J1169" s="145"/>
      <c r="K1169" s="54">
        <f>SUM(K1172:K1172)</f>
        <v>36</v>
      </c>
      <c r="L1169" s="77"/>
      <c r="M1169" s="77">
        <f>ROUND(K1169*L1169,2)</f>
        <v>0</v>
      </c>
    </row>
    <row r="1170" spans="1:13" ht="84.5" customHeight="1" x14ac:dyDescent="0.35">
      <c r="A1170" s="39"/>
      <c r="B1170" s="39"/>
      <c r="C1170" s="39"/>
      <c r="D1170" s="142" t="s">
        <v>664</v>
      </c>
      <c r="E1170" s="143"/>
      <c r="F1170" s="143"/>
      <c r="G1170" s="143"/>
      <c r="H1170" s="143"/>
      <c r="I1170" s="143"/>
      <c r="J1170" s="144"/>
      <c r="K1170" s="78"/>
      <c r="L1170" s="78"/>
      <c r="M1170" s="78"/>
    </row>
    <row r="1171" spans="1:13" ht="15" customHeight="1" x14ac:dyDescent="0.35">
      <c r="A1171" s="140"/>
      <c r="B1171" s="140"/>
      <c r="C1171" s="140"/>
      <c r="D1171" s="140"/>
      <c r="E1171" s="47"/>
      <c r="F1171" s="36" t="s">
        <v>20</v>
      </c>
      <c r="G1171" s="36" t="s">
        <v>21</v>
      </c>
      <c r="H1171" s="36" t="s">
        <v>22</v>
      </c>
      <c r="I1171" s="36" t="s">
        <v>23</v>
      </c>
      <c r="J1171" s="36" t="s">
        <v>24</v>
      </c>
      <c r="K1171" s="36" t="s">
        <v>25</v>
      </c>
      <c r="L1171" s="39"/>
      <c r="M1171" s="39"/>
    </row>
    <row r="1172" spans="1:13" ht="15" customHeight="1" x14ac:dyDescent="0.35">
      <c r="A1172" s="140"/>
      <c r="B1172" s="140"/>
      <c r="C1172" s="140"/>
      <c r="D1172" s="140"/>
      <c r="E1172" s="47"/>
      <c r="F1172" s="36">
        <v>1</v>
      </c>
      <c r="G1172" s="54">
        <v>36</v>
      </c>
      <c r="H1172" s="54"/>
      <c r="I1172" s="54"/>
      <c r="J1172" s="54">
        <f>ROUND(F1172*G1172,3)</f>
        <v>36</v>
      </c>
      <c r="K1172" s="54">
        <f>SUM(J1172:J1172)</f>
        <v>36</v>
      </c>
      <c r="L1172" s="39"/>
      <c r="M1172" s="39"/>
    </row>
    <row r="1173" spans="1:13" ht="21.15" customHeight="1" x14ac:dyDescent="0.35">
      <c r="A1173" s="27" t="s">
        <v>665</v>
      </c>
      <c r="B1173" s="28" t="s">
        <v>16</v>
      </c>
      <c r="C1173" s="28" t="s">
        <v>50</v>
      </c>
      <c r="D1173" s="148" t="s">
        <v>666</v>
      </c>
      <c r="E1173" s="148"/>
      <c r="F1173" s="148"/>
      <c r="G1173" s="148"/>
      <c r="H1173" s="148"/>
      <c r="I1173" s="148"/>
      <c r="J1173" s="148"/>
      <c r="K1173" s="53">
        <f>SUM(K1176:K1176)</f>
        <v>25</v>
      </c>
      <c r="L1173" s="35"/>
      <c r="M1173" s="35">
        <f>ROUND(K1173*L1173,2)</f>
        <v>0</v>
      </c>
    </row>
    <row r="1174" spans="1:13" ht="86.5" customHeight="1" x14ac:dyDescent="0.35">
      <c r="A1174" s="141"/>
      <c r="B1174" s="141"/>
      <c r="C1174" s="141"/>
      <c r="D1174" s="137" t="s">
        <v>667</v>
      </c>
      <c r="E1174" s="138"/>
      <c r="F1174" s="138"/>
      <c r="G1174" s="138"/>
      <c r="H1174" s="138"/>
      <c r="I1174" s="138"/>
      <c r="J1174" s="139"/>
      <c r="K1174" s="30"/>
      <c r="L1174" s="30"/>
      <c r="M1174" s="30"/>
    </row>
    <row r="1175" spans="1:13" ht="15" customHeight="1" x14ac:dyDescent="0.35">
      <c r="A1175" s="141"/>
      <c r="B1175" s="141"/>
      <c r="C1175" s="141"/>
      <c r="D1175" s="141"/>
      <c r="E1175" s="47"/>
      <c r="F1175" s="36" t="s">
        <v>20</v>
      </c>
      <c r="G1175" s="36" t="s">
        <v>21</v>
      </c>
      <c r="H1175" s="36" t="s">
        <v>22</v>
      </c>
      <c r="I1175" s="36" t="s">
        <v>23</v>
      </c>
      <c r="J1175" s="36" t="s">
        <v>24</v>
      </c>
      <c r="K1175" s="36" t="s">
        <v>25</v>
      </c>
      <c r="L1175" s="39"/>
      <c r="M1175" s="22"/>
    </row>
    <row r="1176" spans="1:13" ht="15" customHeight="1" x14ac:dyDescent="0.35">
      <c r="A1176" s="141"/>
      <c r="B1176" s="141"/>
      <c r="C1176" s="141"/>
      <c r="D1176" s="141"/>
      <c r="E1176" s="47"/>
      <c r="F1176" s="36">
        <v>1</v>
      </c>
      <c r="G1176" s="54">
        <v>25</v>
      </c>
      <c r="H1176" s="54"/>
      <c r="I1176" s="54"/>
      <c r="J1176" s="54">
        <f>ROUND(F1176*G1176,3)</f>
        <v>25</v>
      </c>
      <c r="K1176" s="54">
        <f>SUM(J1176:J1176)</f>
        <v>25</v>
      </c>
      <c r="L1176" s="39"/>
      <c r="M1176" s="22"/>
    </row>
    <row r="1177" spans="1:13" ht="21.15" customHeight="1" x14ac:dyDescent="0.35">
      <c r="A1177" s="75" t="s">
        <v>668</v>
      </c>
      <c r="B1177" s="47" t="s">
        <v>16</v>
      </c>
      <c r="C1177" s="47" t="s">
        <v>50</v>
      </c>
      <c r="D1177" s="145" t="s">
        <v>669</v>
      </c>
      <c r="E1177" s="145"/>
      <c r="F1177" s="145"/>
      <c r="G1177" s="145"/>
      <c r="H1177" s="145"/>
      <c r="I1177" s="145"/>
      <c r="J1177" s="145"/>
      <c r="K1177" s="54">
        <f>SUM(K1180:K1180)</f>
        <v>20</v>
      </c>
      <c r="L1177" s="77"/>
      <c r="M1177" s="77">
        <f>ROUND(K1177*L1177,2)</f>
        <v>0</v>
      </c>
    </row>
    <row r="1178" spans="1:13" ht="79.5" customHeight="1" x14ac:dyDescent="0.35">
      <c r="A1178" s="140"/>
      <c r="B1178" s="140"/>
      <c r="C1178" s="140"/>
      <c r="D1178" s="142" t="s">
        <v>670</v>
      </c>
      <c r="E1178" s="143"/>
      <c r="F1178" s="143"/>
      <c r="G1178" s="143"/>
      <c r="H1178" s="143"/>
      <c r="I1178" s="143"/>
      <c r="J1178" s="144"/>
      <c r="K1178" s="78"/>
      <c r="L1178" s="78"/>
      <c r="M1178" s="78"/>
    </row>
    <row r="1179" spans="1:13" ht="15" customHeight="1" x14ac:dyDescent="0.35">
      <c r="A1179" s="140"/>
      <c r="B1179" s="140"/>
      <c r="C1179" s="140"/>
      <c r="D1179" s="140"/>
      <c r="E1179" s="47"/>
      <c r="F1179" s="36" t="s">
        <v>20</v>
      </c>
      <c r="G1179" s="36" t="s">
        <v>21</v>
      </c>
      <c r="H1179" s="36" t="s">
        <v>22</v>
      </c>
      <c r="I1179" s="36" t="s">
        <v>23</v>
      </c>
      <c r="J1179" s="36" t="s">
        <v>24</v>
      </c>
      <c r="K1179" s="36" t="s">
        <v>25</v>
      </c>
      <c r="L1179" s="39"/>
      <c r="M1179" s="39"/>
    </row>
    <row r="1180" spans="1:13" ht="15" customHeight="1" x14ac:dyDescent="0.35">
      <c r="A1180" s="140"/>
      <c r="B1180" s="140"/>
      <c r="C1180" s="140"/>
      <c r="D1180" s="140"/>
      <c r="E1180" s="47"/>
      <c r="F1180" s="36">
        <v>1</v>
      </c>
      <c r="G1180" s="54">
        <v>20</v>
      </c>
      <c r="H1180" s="54"/>
      <c r="I1180" s="54"/>
      <c r="J1180" s="54">
        <f>ROUND(F1180*G1180,3)</f>
        <v>20</v>
      </c>
      <c r="K1180" s="54">
        <f>SUM(J1180:J1180)</f>
        <v>20</v>
      </c>
      <c r="L1180" s="39"/>
      <c r="M1180" s="39"/>
    </row>
    <row r="1181" spans="1:13" ht="15.5" customHeight="1" x14ac:dyDescent="0.35">
      <c r="A1181" s="75" t="s">
        <v>671</v>
      </c>
      <c r="B1181" s="47" t="s">
        <v>16</v>
      </c>
      <c r="C1181" s="47" t="s">
        <v>6</v>
      </c>
      <c r="D1181" s="145" t="s">
        <v>672</v>
      </c>
      <c r="E1181" s="145"/>
      <c r="F1181" s="145"/>
      <c r="G1181" s="145"/>
      <c r="H1181" s="145"/>
      <c r="I1181" s="145"/>
      <c r="J1181" s="145"/>
      <c r="K1181" s="54">
        <f>SUM(K1184:K1184)</f>
        <v>2</v>
      </c>
      <c r="L1181" s="77"/>
      <c r="M1181" s="77">
        <f>ROUND(K1181*L1181,2)</f>
        <v>0</v>
      </c>
    </row>
    <row r="1182" spans="1:13" ht="54.5" customHeight="1" x14ac:dyDescent="0.35">
      <c r="A1182" s="140"/>
      <c r="B1182" s="140"/>
      <c r="C1182" s="140"/>
      <c r="D1182" s="142" t="s">
        <v>673</v>
      </c>
      <c r="E1182" s="143"/>
      <c r="F1182" s="143"/>
      <c r="G1182" s="143"/>
      <c r="H1182" s="143"/>
      <c r="I1182" s="143"/>
      <c r="J1182" s="144"/>
      <c r="K1182" s="78"/>
      <c r="L1182" s="78"/>
      <c r="M1182" s="78"/>
    </row>
    <row r="1183" spans="1:13" ht="15" customHeight="1" x14ac:dyDescent="0.35">
      <c r="A1183" s="140"/>
      <c r="B1183" s="140"/>
      <c r="C1183" s="140"/>
      <c r="D1183" s="140"/>
      <c r="E1183" s="47"/>
      <c r="F1183" s="36" t="s">
        <v>20</v>
      </c>
      <c r="G1183" s="36" t="s">
        <v>21</v>
      </c>
      <c r="H1183" s="36" t="s">
        <v>22</v>
      </c>
      <c r="I1183" s="36" t="s">
        <v>23</v>
      </c>
      <c r="J1183" s="36" t="s">
        <v>24</v>
      </c>
      <c r="K1183" s="36" t="s">
        <v>25</v>
      </c>
      <c r="L1183" s="39"/>
      <c r="M1183" s="39"/>
    </row>
    <row r="1184" spans="1:13" ht="15" customHeight="1" x14ac:dyDescent="0.35">
      <c r="A1184" s="140"/>
      <c r="B1184" s="140"/>
      <c r="C1184" s="140"/>
      <c r="D1184" s="140"/>
      <c r="E1184" s="47"/>
      <c r="F1184" s="36">
        <v>2</v>
      </c>
      <c r="G1184" s="54"/>
      <c r="H1184" s="54"/>
      <c r="I1184" s="54"/>
      <c r="J1184" s="54">
        <f>ROUND(F1184,3)</f>
        <v>2</v>
      </c>
      <c r="K1184" s="54">
        <f>SUM(J1184:J1184)</f>
        <v>2</v>
      </c>
      <c r="L1184" s="39"/>
      <c r="M1184" s="39"/>
    </row>
    <row r="1185" spans="1:13" ht="15.5" customHeight="1" x14ac:dyDescent="0.35">
      <c r="A1185" s="75" t="s">
        <v>674</v>
      </c>
      <c r="B1185" s="47" t="s">
        <v>16</v>
      </c>
      <c r="C1185" s="47" t="s">
        <v>6</v>
      </c>
      <c r="D1185" s="145" t="s">
        <v>675</v>
      </c>
      <c r="E1185" s="145"/>
      <c r="F1185" s="145"/>
      <c r="G1185" s="145"/>
      <c r="H1185" s="145"/>
      <c r="I1185" s="145"/>
      <c r="J1185" s="145"/>
      <c r="K1185" s="54">
        <f>SUM(K1188:K1188)</f>
        <v>11</v>
      </c>
      <c r="L1185" s="77"/>
      <c r="M1185" s="77">
        <f>ROUND(K1185*L1185,2)</f>
        <v>0</v>
      </c>
    </row>
    <row r="1186" spans="1:13" ht="54" customHeight="1" x14ac:dyDescent="0.35">
      <c r="A1186" s="140"/>
      <c r="B1186" s="140"/>
      <c r="C1186" s="140"/>
      <c r="D1186" s="142" t="s">
        <v>676</v>
      </c>
      <c r="E1186" s="143"/>
      <c r="F1186" s="143"/>
      <c r="G1186" s="143"/>
      <c r="H1186" s="143"/>
      <c r="I1186" s="143"/>
      <c r="J1186" s="144"/>
      <c r="K1186" s="78"/>
      <c r="L1186" s="78"/>
      <c r="M1186" s="78"/>
    </row>
    <row r="1187" spans="1:13" ht="15" customHeight="1" x14ac:dyDescent="0.35">
      <c r="A1187" s="140"/>
      <c r="B1187" s="140"/>
      <c r="C1187" s="140"/>
      <c r="D1187" s="140"/>
      <c r="E1187" s="47"/>
      <c r="F1187" s="36" t="s">
        <v>20</v>
      </c>
      <c r="G1187" s="36" t="s">
        <v>21</v>
      </c>
      <c r="H1187" s="36" t="s">
        <v>22</v>
      </c>
      <c r="I1187" s="36" t="s">
        <v>23</v>
      </c>
      <c r="J1187" s="36" t="s">
        <v>24</v>
      </c>
      <c r="K1187" s="36" t="s">
        <v>25</v>
      </c>
      <c r="L1187" s="39"/>
      <c r="M1187" s="39"/>
    </row>
    <row r="1188" spans="1:13" ht="15" customHeight="1" x14ac:dyDescent="0.35">
      <c r="A1188" s="140"/>
      <c r="B1188" s="140"/>
      <c r="C1188" s="140"/>
      <c r="D1188" s="140"/>
      <c r="E1188" s="47"/>
      <c r="F1188" s="36">
        <v>11</v>
      </c>
      <c r="G1188" s="54"/>
      <c r="H1188" s="54"/>
      <c r="I1188" s="54"/>
      <c r="J1188" s="54">
        <f>ROUND(F1188,3)</f>
        <v>11</v>
      </c>
      <c r="K1188" s="54">
        <f>SUM(J1188:J1188)</f>
        <v>11</v>
      </c>
      <c r="L1188" s="39"/>
      <c r="M1188" s="39"/>
    </row>
    <row r="1189" spans="1:13" ht="15.5" customHeight="1" x14ac:dyDescent="0.35">
      <c r="A1189" s="27" t="s">
        <v>677</v>
      </c>
      <c r="B1189" s="28" t="s">
        <v>16</v>
      </c>
      <c r="C1189" s="28" t="s">
        <v>6</v>
      </c>
      <c r="D1189" s="148" t="s">
        <v>678</v>
      </c>
      <c r="E1189" s="148"/>
      <c r="F1189" s="148"/>
      <c r="G1189" s="148"/>
      <c r="H1189" s="148"/>
      <c r="I1189" s="148"/>
      <c r="J1189" s="148"/>
      <c r="K1189" s="53">
        <f>SUM(K1192:K1192)</f>
        <v>8</v>
      </c>
      <c r="L1189" s="35"/>
      <c r="M1189" s="35">
        <f>ROUND(K1189*L1189,2)</f>
        <v>0</v>
      </c>
    </row>
    <row r="1190" spans="1:13" ht="55.5" customHeight="1" x14ac:dyDescent="0.35">
      <c r="A1190" s="141"/>
      <c r="B1190" s="141"/>
      <c r="C1190" s="141"/>
      <c r="D1190" s="137" t="s">
        <v>679</v>
      </c>
      <c r="E1190" s="138"/>
      <c r="F1190" s="138"/>
      <c r="G1190" s="138"/>
      <c r="H1190" s="138"/>
      <c r="I1190" s="138"/>
      <c r="J1190" s="139"/>
      <c r="K1190" s="30"/>
      <c r="L1190" s="30"/>
      <c r="M1190" s="30"/>
    </row>
    <row r="1191" spans="1:13" ht="15" customHeight="1" x14ac:dyDescent="0.35">
      <c r="A1191" s="140"/>
      <c r="B1191" s="140"/>
      <c r="C1191" s="140"/>
      <c r="D1191" s="140"/>
      <c r="E1191" s="47"/>
      <c r="F1191" s="36" t="s">
        <v>20</v>
      </c>
      <c r="G1191" s="36" t="s">
        <v>21</v>
      </c>
      <c r="H1191" s="36" t="s">
        <v>22</v>
      </c>
      <c r="I1191" s="36" t="s">
        <v>23</v>
      </c>
      <c r="J1191" s="36" t="s">
        <v>24</v>
      </c>
      <c r="K1191" s="36" t="s">
        <v>25</v>
      </c>
      <c r="L1191" s="39"/>
      <c r="M1191" s="39"/>
    </row>
    <row r="1192" spans="1:13" ht="15" customHeight="1" x14ac:dyDescent="0.35">
      <c r="A1192" s="140"/>
      <c r="B1192" s="140"/>
      <c r="C1192" s="140"/>
      <c r="D1192" s="140"/>
      <c r="E1192" s="47"/>
      <c r="F1192" s="36">
        <v>8</v>
      </c>
      <c r="G1192" s="54"/>
      <c r="H1192" s="54"/>
      <c r="I1192" s="54"/>
      <c r="J1192" s="54">
        <f>ROUND(F1192,3)</f>
        <v>8</v>
      </c>
      <c r="K1192" s="54">
        <f>SUM(J1192:J1192)</f>
        <v>8</v>
      </c>
      <c r="L1192" s="39"/>
      <c r="M1192" s="39"/>
    </row>
    <row r="1193" spans="1:13" ht="15.5" customHeight="1" x14ac:dyDescent="0.35">
      <c r="A1193" s="75" t="s">
        <v>680</v>
      </c>
      <c r="B1193" s="47" t="s">
        <v>16</v>
      </c>
      <c r="C1193" s="47" t="s">
        <v>6</v>
      </c>
      <c r="D1193" s="145" t="s">
        <v>681</v>
      </c>
      <c r="E1193" s="145"/>
      <c r="F1193" s="145"/>
      <c r="G1193" s="145"/>
      <c r="H1193" s="145"/>
      <c r="I1193" s="145"/>
      <c r="J1193" s="145"/>
      <c r="K1193" s="54">
        <f>SUM(K1196:K1196)</f>
        <v>6</v>
      </c>
      <c r="L1193" s="77"/>
      <c r="M1193" s="77">
        <f>ROUND(K1193*L1193,2)</f>
        <v>0</v>
      </c>
    </row>
    <row r="1194" spans="1:13" ht="54" customHeight="1" x14ac:dyDescent="0.35">
      <c r="A1194" s="140"/>
      <c r="B1194" s="140"/>
      <c r="C1194" s="140"/>
      <c r="D1194" s="142" t="s">
        <v>682</v>
      </c>
      <c r="E1194" s="143"/>
      <c r="F1194" s="143"/>
      <c r="G1194" s="143"/>
      <c r="H1194" s="143"/>
      <c r="I1194" s="143"/>
      <c r="J1194" s="144"/>
      <c r="K1194" s="78"/>
      <c r="L1194" s="78"/>
      <c r="M1194" s="78"/>
    </row>
    <row r="1195" spans="1:13" ht="15" customHeight="1" x14ac:dyDescent="0.35">
      <c r="A1195" s="140"/>
      <c r="B1195" s="140"/>
      <c r="C1195" s="140"/>
      <c r="D1195" s="140"/>
      <c r="E1195" s="47"/>
      <c r="F1195" s="36" t="s">
        <v>20</v>
      </c>
      <c r="G1195" s="36" t="s">
        <v>21</v>
      </c>
      <c r="H1195" s="36" t="s">
        <v>22</v>
      </c>
      <c r="I1195" s="36" t="s">
        <v>23</v>
      </c>
      <c r="J1195" s="36" t="s">
        <v>24</v>
      </c>
      <c r="K1195" s="36" t="s">
        <v>25</v>
      </c>
      <c r="L1195" s="39"/>
      <c r="M1195" s="39"/>
    </row>
    <row r="1196" spans="1:13" ht="15" customHeight="1" x14ac:dyDescent="0.35">
      <c r="A1196" s="140"/>
      <c r="B1196" s="140"/>
      <c r="C1196" s="140"/>
      <c r="D1196" s="140"/>
      <c r="E1196" s="47"/>
      <c r="F1196" s="36">
        <v>6</v>
      </c>
      <c r="G1196" s="54"/>
      <c r="H1196" s="54"/>
      <c r="I1196" s="54"/>
      <c r="J1196" s="54">
        <f>ROUND(F1196,3)</f>
        <v>6</v>
      </c>
      <c r="K1196" s="54">
        <f>SUM(J1196:J1196)</f>
        <v>6</v>
      </c>
      <c r="L1196" s="39"/>
      <c r="M1196" s="39"/>
    </row>
    <row r="1197" spans="1:13" ht="21.15" customHeight="1" x14ac:dyDescent="0.35">
      <c r="A1197" s="75" t="s">
        <v>683</v>
      </c>
      <c r="B1197" s="47" t="s">
        <v>16</v>
      </c>
      <c r="C1197" s="47" t="s">
        <v>6</v>
      </c>
      <c r="D1197" s="154" t="s">
        <v>971</v>
      </c>
      <c r="E1197" s="154"/>
      <c r="F1197" s="154"/>
      <c r="G1197" s="154"/>
      <c r="H1197" s="154"/>
      <c r="I1197" s="154"/>
      <c r="J1197" s="154"/>
      <c r="K1197" s="54">
        <f>SUM(K1200:K1200)</f>
        <v>1</v>
      </c>
      <c r="L1197" s="77"/>
      <c r="M1197" s="77">
        <f>ROUND(K1197*L1197,2)</f>
        <v>0</v>
      </c>
    </row>
    <row r="1198" spans="1:13" ht="85.5" customHeight="1" x14ac:dyDescent="0.35">
      <c r="A1198" s="140"/>
      <c r="B1198" s="140"/>
      <c r="C1198" s="140"/>
      <c r="D1198" s="149" t="s">
        <v>972</v>
      </c>
      <c r="E1198" s="150"/>
      <c r="F1198" s="150"/>
      <c r="G1198" s="150"/>
      <c r="H1198" s="150"/>
      <c r="I1198" s="150"/>
      <c r="J1198" s="151"/>
      <c r="K1198" s="81"/>
      <c r="L1198" s="81"/>
      <c r="M1198" s="81"/>
    </row>
    <row r="1199" spans="1:13" ht="15" customHeight="1" x14ac:dyDescent="0.35">
      <c r="A1199" s="140"/>
      <c r="B1199" s="140"/>
      <c r="C1199" s="140"/>
      <c r="D1199" s="140"/>
      <c r="E1199" s="47"/>
      <c r="F1199" s="36" t="s">
        <v>20</v>
      </c>
      <c r="G1199" s="36" t="s">
        <v>21</v>
      </c>
      <c r="H1199" s="36" t="s">
        <v>22</v>
      </c>
      <c r="I1199" s="36" t="s">
        <v>23</v>
      </c>
      <c r="J1199" s="36" t="s">
        <v>24</v>
      </c>
      <c r="K1199" s="36" t="s">
        <v>25</v>
      </c>
      <c r="L1199" s="39"/>
      <c r="M1199" s="39"/>
    </row>
    <row r="1200" spans="1:13" ht="15" customHeight="1" x14ac:dyDescent="0.35">
      <c r="A1200" s="140"/>
      <c r="B1200" s="140"/>
      <c r="C1200" s="140"/>
      <c r="D1200" s="140"/>
      <c r="E1200" s="47" t="s">
        <v>684</v>
      </c>
      <c r="F1200" s="36">
        <v>1</v>
      </c>
      <c r="G1200" s="54"/>
      <c r="H1200" s="54"/>
      <c r="I1200" s="54"/>
      <c r="J1200" s="54">
        <f>ROUND(F1200,3)</f>
        <v>1</v>
      </c>
      <c r="K1200" s="54">
        <f>SUM(J1200:J1200)</f>
        <v>1</v>
      </c>
      <c r="L1200" s="39"/>
      <c r="M1200" s="39"/>
    </row>
    <row r="1201" spans="1:13" ht="15.5" customHeight="1" x14ac:dyDescent="0.35">
      <c r="A1201" s="75" t="s">
        <v>685</v>
      </c>
      <c r="B1201" s="47" t="s">
        <v>16</v>
      </c>
      <c r="C1201" s="47" t="s">
        <v>6</v>
      </c>
      <c r="D1201" s="145" t="s">
        <v>686</v>
      </c>
      <c r="E1201" s="145"/>
      <c r="F1201" s="145"/>
      <c r="G1201" s="145"/>
      <c r="H1201" s="145"/>
      <c r="I1201" s="145"/>
      <c r="J1201" s="145"/>
      <c r="K1201" s="54">
        <f>SUM(K1204:K1204)</f>
        <v>3</v>
      </c>
      <c r="L1201" s="77"/>
      <c r="M1201" s="77">
        <f>ROUND(K1201*L1201,2)</f>
        <v>0</v>
      </c>
    </row>
    <row r="1202" spans="1:13" ht="55.5" customHeight="1" x14ac:dyDescent="0.35">
      <c r="A1202" s="140"/>
      <c r="B1202" s="140"/>
      <c r="C1202" s="140"/>
      <c r="D1202" s="142" t="s">
        <v>687</v>
      </c>
      <c r="E1202" s="143"/>
      <c r="F1202" s="143"/>
      <c r="G1202" s="143"/>
      <c r="H1202" s="143"/>
      <c r="I1202" s="143"/>
      <c r="J1202" s="144"/>
      <c r="K1202" s="78"/>
      <c r="L1202" s="78"/>
      <c r="M1202" s="78"/>
    </row>
    <row r="1203" spans="1:13" ht="15" customHeight="1" x14ac:dyDescent="0.35">
      <c r="A1203" s="140"/>
      <c r="B1203" s="140"/>
      <c r="C1203" s="140"/>
      <c r="D1203" s="140"/>
      <c r="E1203" s="47"/>
      <c r="F1203" s="36" t="s">
        <v>20</v>
      </c>
      <c r="G1203" s="36" t="s">
        <v>21</v>
      </c>
      <c r="H1203" s="36" t="s">
        <v>22</v>
      </c>
      <c r="I1203" s="36" t="s">
        <v>23</v>
      </c>
      <c r="J1203" s="36" t="s">
        <v>24</v>
      </c>
      <c r="K1203" s="36" t="s">
        <v>25</v>
      </c>
      <c r="L1203" s="39"/>
      <c r="M1203" s="39"/>
    </row>
    <row r="1204" spans="1:13" ht="15" customHeight="1" x14ac:dyDescent="0.35">
      <c r="A1204" s="140"/>
      <c r="B1204" s="140"/>
      <c r="C1204" s="140"/>
      <c r="D1204" s="140"/>
      <c r="E1204" s="47"/>
      <c r="F1204" s="36">
        <v>3</v>
      </c>
      <c r="G1204" s="54"/>
      <c r="H1204" s="54"/>
      <c r="I1204" s="54"/>
      <c r="J1204" s="54">
        <f>ROUND(F1204,3)</f>
        <v>3</v>
      </c>
      <c r="K1204" s="54">
        <f>SUM(J1204:J1204)</f>
        <v>3</v>
      </c>
      <c r="L1204" s="39"/>
      <c r="M1204" s="39"/>
    </row>
    <row r="1205" spans="1:13" ht="15.5" customHeight="1" x14ac:dyDescent="0.35">
      <c r="A1205" s="75" t="s">
        <v>688</v>
      </c>
      <c r="B1205" s="47" t="s">
        <v>16</v>
      </c>
      <c r="C1205" s="47" t="s">
        <v>6</v>
      </c>
      <c r="D1205" s="145" t="s">
        <v>689</v>
      </c>
      <c r="E1205" s="145"/>
      <c r="F1205" s="145"/>
      <c r="G1205" s="145"/>
      <c r="H1205" s="145"/>
      <c r="I1205" s="145"/>
      <c r="J1205" s="145"/>
      <c r="K1205" s="54">
        <f>SUM(K1208:K1208)</f>
        <v>1</v>
      </c>
      <c r="L1205" s="77"/>
      <c r="M1205" s="77">
        <f>ROUND(K1205*L1205,2)</f>
        <v>0</v>
      </c>
    </row>
    <row r="1206" spans="1:13" ht="72.5" customHeight="1" x14ac:dyDescent="0.35">
      <c r="A1206" s="140"/>
      <c r="B1206" s="140"/>
      <c r="C1206" s="140"/>
      <c r="D1206" s="142" t="s">
        <v>690</v>
      </c>
      <c r="E1206" s="143"/>
      <c r="F1206" s="143"/>
      <c r="G1206" s="143"/>
      <c r="H1206" s="143"/>
      <c r="I1206" s="143"/>
      <c r="J1206" s="144"/>
      <c r="K1206" s="78"/>
      <c r="L1206" s="78"/>
      <c r="M1206" s="78"/>
    </row>
    <row r="1207" spans="1:13" ht="15" customHeight="1" x14ac:dyDescent="0.35">
      <c r="A1207" s="140"/>
      <c r="B1207" s="140"/>
      <c r="C1207" s="140"/>
      <c r="D1207" s="140"/>
      <c r="E1207" s="47"/>
      <c r="F1207" s="36" t="s">
        <v>20</v>
      </c>
      <c r="G1207" s="36" t="s">
        <v>21</v>
      </c>
      <c r="H1207" s="36" t="s">
        <v>22</v>
      </c>
      <c r="I1207" s="36" t="s">
        <v>23</v>
      </c>
      <c r="J1207" s="36" t="s">
        <v>24</v>
      </c>
      <c r="K1207" s="36" t="s">
        <v>25</v>
      </c>
      <c r="L1207" s="39"/>
      <c r="M1207" s="39"/>
    </row>
    <row r="1208" spans="1:13" ht="15" customHeight="1" x14ac:dyDescent="0.35">
      <c r="A1208" s="140"/>
      <c r="B1208" s="140"/>
      <c r="C1208" s="140"/>
      <c r="D1208" s="140"/>
      <c r="E1208" s="47"/>
      <c r="F1208" s="36">
        <v>1</v>
      </c>
      <c r="G1208" s="54"/>
      <c r="H1208" s="54"/>
      <c r="I1208" s="54"/>
      <c r="J1208" s="54">
        <f>ROUND(F1208,3)</f>
        <v>1</v>
      </c>
      <c r="K1208" s="54">
        <f>SUM(J1208:J1208)</f>
        <v>1</v>
      </c>
      <c r="L1208" s="39"/>
      <c r="M1208" s="39"/>
    </row>
    <row r="1209" spans="1:13" ht="15.5" customHeight="1" x14ac:dyDescent="0.35">
      <c r="A1209" s="27" t="s">
        <v>691</v>
      </c>
      <c r="B1209" s="28" t="s">
        <v>16</v>
      </c>
      <c r="C1209" s="28" t="s">
        <v>6</v>
      </c>
      <c r="D1209" s="148" t="s">
        <v>692</v>
      </c>
      <c r="E1209" s="148"/>
      <c r="F1209" s="148"/>
      <c r="G1209" s="148"/>
      <c r="H1209" s="148"/>
      <c r="I1209" s="148"/>
      <c r="J1209" s="148"/>
      <c r="K1209" s="53">
        <f>SUM(K1212:K1212)</f>
        <v>1</v>
      </c>
      <c r="L1209" s="35"/>
      <c r="M1209" s="35">
        <f>ROUND(K1209*L1209,2)</f>
        <v>0</v>
      </c>
    </row>
    <row r="1210" spans="1:13" ht="62" customHeight="1" x14ac:dyDescent="0.35">
      <c r="A1210" s="141"/>
      <c r="B1210" s="141"/>
      <c r="C1210" s="141"/>
      <c r="D1210" s="137" t="s">
        <v>693</v>
      </c>
      <c r="E1210" s="138"/>
      <c r="F1210" s="138"/>
      <c r="G1210" s="138"/>
      <c r="H1210" s="138"/>
      <c r="I1210" s="138"/>
      <c r="J1210" s="139"/>
      <c r="K1210" s="30"/>
      <c r="L1210" s="30"/>
      <c r="M1210" s="30"/>
    </row>
    <row r="1211" spans="1:13" ht="15" customHeight="1" x14ac:dyDescent="0.35">
      <c r="A1211" s="141"/>
      <c r="B1211" s="141"/>
      <c r="C1211" s="141"/>
      <c r="D1211" s="141"/>
      <c r="E1211" s="19"/>
      <c r="F1211" s="36" t="s">
        <v>20</v>
      </c>
      <c r="G1211" s="36" t="s">
        <v>21</v>
      </c>
      <c r="H1211" s="36" t="s">
        <v>22</v>
      </c>
      <c r="I1211" s="36" t="s">
        <v>23</v>
      </c>
      <c r="J1211" s="36" t="s">
        <v>24</v>
      </c>
      <c r="K1211" s="36" t="s">
        <v>25</v>
      </c>
      <c r="L1211" s="39"/>
      <c r="M1211" s="22"/>
    </row>
    <row r="1212" spans="1:13" ht="15" customHeight="1" x14ac:dyDescent="0.35">
      <c r="A1212" s="141"/>
      <c r="B1212" s="141"/>
      <c r="C1212" s="141"/>
      <c r="D1212" s="141"/>
      <c r="E1212" s="28"/>
      <c r="F1212" s="36">
        <v>1</v>
      </c>
      <c r="G1212" s="54"/>
      <c r="H1212" s="54"/>
      <c r="I1212" s="54"/>
      <c r="J1212" s="54">
        <f>ROUND(F1212,3)</f>
        <v>1</v>
      </c>
      <c r="K1212" s="54">
        <f>SUM(J1212:J1212)</f>
        <v>1</v>
      </c>
      <c r="L1212" s="39"/>
      <c r="M1212" s="22"/>
    </row>
    <row r="1213" spans="1:13" ht="15.5" customHeight="1" x14ac:dyDescent="0.35">
      <c r="A1213" s="191"/>
      <c r="B1213" s="191"/>
      <c r="C1213" s="191"/>
      <c r="D1213" s="99" t="s">
        <v>651</v>
      </c>
      <c r="E1213" s="100"/>
      <c r="F1213" s="100"/>
      <c r="G1213" s="100"/>
      <c r="H1213" s="100"/>
      <c r="I1213" s="100"/>
      <c r="J1213" s="100"/>
      <c r="K1213" s="100"/>
      <c r="L1213" s="107">
        <f>M1157+M1161+M1165+M1169+M1173+M1177+M1181+M1185+M1189+M1193+M1197+M1201+M1205+M1209</f>
        <v>0</v>
      </c>
      <c r="M1213" s="107">
        <f>ROUND(L1213,2)</f>
        <v>0</v>
      </c>
    </row>
    <row r="1214" spans="1:13" ht="15.5" customHeight="1" x14ac:dyDescent="0.35">
      <c r="A1214" s="192"/>
      <c r="B1214" s="192"/>
      <c r="C1214" s="192"/>
      <c r="D1214" s="122" t="s">
        <v>640</v>
      </c>
      <c r="E1214" s="123"/>
      <c r="F1214" s="123"/>
      <c r="G1214" s="123"/>
      <c r="H1214" s="123"/>
      <c r="I1214" s="123"/>
      <c r="J1214" s="123"/>
      <c r="K1214" s="123"/>
      <c r="L1214" s="124">
        <f>M1149+M1155+M1213</f>
        <v>0</v>
      </c>
      <c r="M1214" s="124">
        <f>ROUND(L1214,2)</f>
        <v>0</v>
      </c>
    </row>
    <row r="1215" spans="1:13" ht="15.5" customHeight="1" x14ac:dyDescent="0.35">
      <c r="A1215" s="101" t="s">
        <v>694</v>
      </c>
      <c r="B1215" s="101" t="s">
        <v>12</v>
      </c>
      <c r="C1215" s="102"/>
      <c r="D1215" s="147" t="s">
        <v>695</v>
      </c>
      <c r="E1215" s="147"/>
      <c r="F1215" s="147"/>
      <c r="G1215" s="147"/>
      <c r="H1215" s="147"/>
      <c r="I1215" s="147"/>
      <c r="J1215" s="147"/>
      <c r="K1215" s="102"/>
      <c r="L1215" s="108">
        <f>L1251</f>
        <v>0</v>
      </c>
      <c r="M1215" s="108">
        <f>ROUND(L1215,2)</f>
        <v>0</v>
      </c>
    </row>
    <row r="1216" spans="1:13" ht="90" customHeight="1" x14ac:dyDescent="0.35">
      <c r="A1216" s="27" t="s">
        <v>696</v>
      </c>
      <c r="B1216" s="28" t="s">
        <v>16</v>
      </c>
      <c r="C1216" s="28" t="s">
        <v>6</v>
      </c>
      <c r="D1216" s="148" t="s">
        <v>697</v>
      </c>
      <c r="E1216" s="148"/>
      <c r="F1216" s="148"/>
      <c r="G1216" s="148"/>
      <c r="H1216" s="148"/>
      <c r="I1216" s="148"/>
      <c r="J1216" s="148"/>
      <c r="K1216" s="53">
        <f>SUM(K1219:K1219)</f>
        <v>7</v>
      </c>
      <c r="L1216" s="35"/>
      <c r="M1216" s="35">
        <f>ROUND(K1216*L1216,2)</f>
        <v>0</v>
      </c>
    </row>
    <row r="1217" spans="1:13" ht="121" customHeight="1" x14ac:dyDescent="0.35">
      <c r="A1217" s="140"/>
      <c r="B1217" s="140"/>
      <c r="C1217" s="140"/>
      <c r="D1217" s="142" t="s">
        <v>698</v>
      </c>
      <c r="E1217" s="143"/>
      <c r="F1217" s="143"/>
      <c r="G1217" s="143"/>
      <c r="H1217" s="143"/>
      <c r="I1217" s="143"/>
      <c r="J1217" s="144"/>
      <c r="K1217" s="78"/>
      <c r="L1217" s="78"/>
      <c r="M1217" s="78"/>
    </row>
    <row r="1218" spans="1:13" ht="15" customHeight="1" x14ac:dyDescent="0.35">
      <c r="A1218" s="140"/>
      <c r="B1218" s="140"/>
      <c r="C1218" s="140"/>
      <c r="D1218" s="140"/>
      <c r="E1218" s="47"/>
      <c r="F1218" s="36" t="s">
        <v>20</v>
      </c>
      <c r="G1218" s="36" t="s">
        <v>21</v>
      </c>
      <c r="H1218" s="36" t="s">
        <v>22</v>
      </c>
      <c r="I1218" s="36" t="s">
        <v>23</v>
      </c>
      <c r="J1218" s="36" t="s">
        <v>24</v>
      </c>
      <c r="K1218" s="36" t="s">
        <v>25</v>
      </c>
      <c r="L1218" s="39"/>
      <c r="M1218" s="39"/>
    </row>
    <row r="1219" spans="1:13" ht="15" customHeight="1" x14ac:dyDescent="0.35">
      <c r="A1219" s="140"/>
      <c r="B1219" s="140"/>
      <c r="C1219" s="140"/>
      <c r="D1219" s="140"/>
      <c r="E1219" s="47"/>
      <c r="F1219" s="36">
        <v>7</v>
      </c>
      <c r="G1219" s="54"/>
      <c r="H1219" s="54"/>
      <c r="I1219" s="54"/>
      <c r="J1219" s="54">
        <f>ROUND(F1219,3)</f>
        <v>7</v>
      </c>
      <c r="K1219" s="54">
        <f>SUM(J1219:J1219)</f>
        <v>7</v>
      </c>
      <c r="L1219" s="39"/>
      <c r="M1219" s="39"/>
    </row>
    <row r="1220" spans="1:13" ht="124" customHeight="1" x14ac:dyDescent="0.35">
      <c r="A1220" s="75" t="s">
        <v>699</v>
      </c>
      <c r="B1220" s="47" t="s">
        <v>16</v>
      </c>
      <c r="C1220" s="47" t="s">
        <v>6</v>
      </c>
      <c r="D1220" s="145" t="s">
        <v>700</v>
      </c>
      <c r="E1220" s="145"/>
      <c r="F1220" s="145"/>
      <c r="G1220" s="145"/>
      <c r="H1220" s="145"/>
      <c r="I1220" s="145"/>
      <c r="J1220" s="145"/>
      <c r="K1220" s="54">
        <f>SUM(K1223:K1223)</f>
        <v>12</v>
      </c>
      <c r="L1220" s="77"/>
      <c r="M1220" s="77">
        <f>ROUND(K1220*L1220,2)</f>
        <v>0</v>
      </c>
    </row>
    <row r="1221" spans="1:13" ht="147.5" customHeight="1" x14ac:dyDescent="0.35">
      <c r="A1221" s="140"/>
      <c r="B1221" s="140"/>
      <c r="C1221" s="140"/>
      <c r="D1221" s="142" t="s">
        <v>701</v>
      </c>
      <c r="E1221" s="143"/>
      <c r="F1221" s="143"/>
      <c r="G1221" s="143"/>
      <c r="H1221" s="143"/>
      <c r="I1221" s="143"/>
      <c r="J1221" s="144"/>
      <c r="K1221" s="78"/>
      <c r="L1221" s="78"/>
      <c r="M1221" s="78"/>
    </row>
    <row r="1222" spans="1:13" ht="15" customHeight="1" x14ac:dyDescent="0.35">
      <c r="A1222" s="140"/>
      <c r="B1222" s="140"/>
      <c r="C1222" s="140"/>
      <c r="D1222" s="140"/>
      <c r="E1222" s="47"/>
      <c r="F1222" s="36" t="s">
        <v>20</v>
      </c>
      <c r="G1222" s="36" t="s">
        <v>21</v>
      </c>
      <c r="H1222" s="36" t="s">
        <v>22</v>
      </c>
      <c r="I1222" s="36" t="s">
        <v>23</v>
      </c>
      <c r="J1222" s="36" t="s">
        <v>24</v>
      </c>
      <c r="K1222" s="36" t="s">
        <v>25</v>
      </c>
      <c r="L1222" s="39"/>
      <c r="M1222" s="39"/>
    </row>
    <row r="1223" spans="1:13" ht="15" customHeight="1" x14ac:dyDescent="0.35">
      <c r="A1223" s="140"/>
      <c r="B1223" s="140"/>
      <c r="C1223" s="140"/>
      <c r="D1223" s="140"/>
      <c r="E1223" s="47"/>
      <c r="F1223" s="36">
        <v>12</v>
      </c>
      <c r="G1223" s="54"/>
      <c r="H1223" s="54"/>
      <c r="I1223" s="54"/>
      <c r="J1223" s="54">
        <f>ROUND(F1223,3)</f>
        <v>12</v>
      </c>
      <c r="K1223" s="54">
        <f>SUM(J1223:J1223)</f>
        <v>12</v>
      </c>
      <c r="L1223" s="39"/>
      <c r="M1223" s="39"/>
    </row>
    <row r="1224" spans="1:13" ht="29" customHeight="1" x14ac:dyDescent="0.35">
      <c r="A1224" s="27" t="s">
        <v>702</v>
      </c>
      <c r="B1224" s="28" t="s">
        <v>16</v>
      </c>
      <c r="C1224" s="28" t="s">
        <v>6</v>
      </c>
      <c r="D1224" s="174" t="s">
        <v>925</v>
      </c>
      <c r="E1224" s="174"/>
      <c r="F1224" s="174"/>
      <c r="G1224" s="174"/>
      <c r="H1224" s="174"/>
      <c r="I1224" s="174"/>
      <c r="J1224" s="174"/>
      <c r="K1224" s="53">
        <f>ROUND(93,2)</f>
        <v>93</v>
      </c>
      <c r="L1224" s="35"/>
      <c r="M1224" s="35">
        <f>ROUND(K1224*L1224,2)</f>
        <v>0</v>
      </c>
    </row>
    <row r="1225" spans="1:13" ht="90.5" customHeight="1" x14ac:dyDescent="0.35">
      <c r="A1225" s="141"/>
      <c r="B1225" s="141"/>
      <c r="C1225" s="141"/>
      <c r="D1225" s="137" t="s">
        <v>926</v>
      </c>
      <c r="E1225" s="138"/>
      <c r="F1225" s="138"/>
      <c r="G1225" s="138"/>
      <c r="H1225" s="138"/>
      <c r="I1225" s="138"/>
      <c r="J1225" s="139"/>
      <c r="K1225" s="30"/>
      <c r="L1225" s="30"/>
      <c r="M1225" s="30"/>
    </row>
    <row r="1226" spans="1:13" ht="21.15" customHeight="1" x14ac:dyDescent="0.35">
      <c r="A1226" s="75" t="s">
        <v>703</v>
      </c>
      <c r="B1226" s="47" t="s">
        <v>16</v>
      </c>
      <c r="C1226" s="47" t="s">
        <v>122</v>
      </c>
      <c r="D1226" s="154" t="s">
        <v>927</v>
      </c>
      <c r="E1226" s="154"/>
      <c r="F1226" s="154"/>
      <c r="G1226" s="154"/>
      <c r="H1226" s="154"/>
      <c r="I1226" s="154"/>
      <c r="J1226" s="154"/>
      <c r="K1226" s="54">
        <f>SUM(K1229:K1230)</f>
        <v>17</v>
      </c>
      <c r="L1226" s="77"/>
      <c r="M1226" s="77">
        <f>ROUND(K1226*L1226,2)</f>
        <v>0</v>
      </c>
    </row>
    <row r="1227" spans="1:13" ht="89.5" customHeight="1" x14ac:dyDescent="0.35">
      <c r="A1227" s="140"/>
      <c r="B1227" s="140"/>
      <c r="C1227" s="140"/>
      <c r="D1227" s="142" t="s">
        <v>928</v>
      </c>
      <c r="E1227" s="143"/>
      <c r="F1227" s="143"/>
      <c r="G1227" s="143"/>
      <c r="H1227" s="143"/>
      <c r="I1227" s="143"/>
      <c r="J1227" s="144"/>
      <c r="K1227" s="78"/>
      <c r="L1227" s="78"/>
      <c r="M1227" s="78"/>
    </row>
    <row r="1228" spans="1:13" ht="15" customHeight="1" x14ac:dyDescent="0.35">
      <c r="A1228" s="140"/>
      <c r="B1228" s="140"/>
      <c r="C1228" s="140"/>
      <c r="D1228" s="140"/>
      <c r="E1228" s="47"/>
      <c r="F1228" s="36" t="s">
        <v>20</v>
      </c>
      <c r="G1228" s="36" t="s">
        <v>21</v>
      </c>
      <c r="H1228" s="36" t="s">
        <v>22</v>
      </c>
      <c r="I1228" s="36" t="s">
        <v>23</v>
      </c>
      <c r="J1228" s="36" t="s">
        <v>24</v>
      </c>
      <c r="K1228" s="36" t="s">
        <v>25</v>
      </c>
      <c r="L1228" s="39"/>
      <c r="M1228" s="39"/>
    </row>
    <row r="1229" spans="1:13" ht="15" customHeight="1" x14ac:dyDescent="0.35">
      <c r="A1229" s="140"/>
      <c r="B1229" s="140"/>
      <c r="C1229" s="140"/>
      <c r="D1229" s="140"/>
      <c r="E1229" s="47" t="s">
        <v>704</v>
      </c>
      <c r="F1229" s="36">
        <v>4</v>
      </c>
      <c r="G1229" s="54"/>
      <c r="H1229" s="54"/>
      <c r="I1229" s="54"/>
      <c r="J1229" s="54">
        <f>ROUND(F1229,3)</f>
        <v>4</v>
      </c>
      <c r="K1229" s="39"/>
      <c r="L1229" s="39"/>
      <c r="M1229" s="39"/>
    </row>
    <row r="1230" spans="1:13" ht="15" customHeight="1" x14ac:dyDescent="0.35">
      <c r="A1230" s="140"/>
      <c r="B1230" s="140"/>
      <c r="C1230" s="140"/>
      <c r="D1230" s="140"/>
      <c r="E1230" s="47" t="s">
        <v>705</v>
      </c>
      <c r="F1230" s="36">
        <v>13</v>
      </c>
      <c r="G1230" s="54"/>
      <c r="H1230" s="54"/>
      <c r="I1230" s="54"/>
      <c r="J1230" s="54">
        <f>ROUND(F1230,3)</f>
        <v>13</v>
      </c>
      <c r="K1230" s="54">
        <f>SUM(J1229:J1230)</f>
        <v>17</v>
      </c>
      <c r="L1230" s="39"/>
      <c r="M1230" s="39"/>
    </row>
    <row r="1231" spans="1:13" ht="21.15" customHeight="1" x14ac:dyDescent="0.35">
      <c r="A1231" s="27" t="s">
        <v>706</v>
      </c>
      <c r="B1231" s="28" t="s">
        <v>16</v>
      </c>
      <c r="C1231" s="28" t="s">
        <v>6</v>
      </c>
      <c r="D1231" s="148" t="s">
        <v>929</v>
      </c>
      <c r="E1231" s="148"/>
      <c r="F1231" s="148"/>
      <c r="G1231" s="148"/>
      <c r="H1231" s="148"/>
      <c r="I1231" s="148"/>
      <c r="J1231" s="148"/>
      <c r="K1231" s="53">
        <f>ROUND(19,2)</f>
        <v>19</v>
      </c>
      <c r="L1231" s="35"/>
      <c r="M1231" s="35">
        <f>ROUND(K1231*L1231,2)</f>
        <v>0</v>
      </c>
    </row>
    <row r="1232" spans="1:13" ht="86" customHeight="1" x14ac:dyDescent="0.35">
      <c r="A1232" s="141"/>
      <c r="B1232" s="141"/>
      <c r="C1232" s="141"/>
      <c r="D1232" s="137" t="s">
        <v>930</v>
      </c>
      <c r="E1232" s="138"/>
      <c r="F1232" s="138"/>
      <c r="G1232" s="138"/>
      <c r="H1232" s="138"/>
      <c r="I1232" s="138"/>
      <c r="J1232" s="139"/>
      <c r="K1232" s="30"/>
      <c r="L1232" s="30"/>
      <c r="M1232" s="30"/>
    </row>
    <row r="1233" spans="1:13" ht="15.5" customHeight="1" x14ac:dyDescent="0.35">
      <c r="A1233" s="75" t="s">
        <v>707</v>
      </c>
      <c r="B1233" s="47" t="s">
        <v>16</v>
      </c>
      <c r="C1233" s="47" t="s">
        <v>50</v>
      </c>
      <c r="D1233" s="154" t="s">
        <v>931</v>
      </c>
      <c r="E1233" s="154"/>
      <c r="F1233" s="154"/>
      <c r="G1233" s="154"/>
      <c r="H1233" s="154"/>
      <c r="I1233" s="154"/>
      <c r="J1233" s="154"/>
      <c r="K1233" s="54">
        <f>SUM(K1236:K1236)</f>
        <v>113</v>
      </c>
      <c r="L1233" s="77"/>
      <c r="M1233" s="77">
        <f>ROUND(K1233*L1233,2)</f>
        <v>0</v>
      </c>
    </row>
    <row r="1234" spans="1:13" ht="101.5" customHeight="1" x14ac:dyDescent="0.35">
      <c r="A1234" s="140"/>
      <c r="B1234" s="140"/>
      <c r="C1234" s="140"/>
      <c r="D1234" s="142" t="s">
        <v>932</v>
      </c>
      <c r="E1234" s="143"/>
      <c r="F1234" s="143"/>
      <c r="G1234" s="143"/>
      <c r="H1234" s="143"/>
      <c r="I1234" s="143"/>
      <c r="J1234" s="144"/>
      <c r="K1234" s="78"/>
      <c r="L1234" s="78"/>
      <c r="M1234" s="78"/>
    </row>
    <row r="1235" spans="1:13" ht="15" customHeight="1" x14ac:dyDescent="0.35">
      <c r="A1235" s="140"/>
      <c r="B1235" s="140"/>
      <c r="C1235" s="140"/>
      <c r="D1235" s="140"/>
      <c r="E1235" s="47"/>
      <c r="F1235" s="36" t="s">
        <v>20</v>
      </c>
      <c r="G1235" s="36" t="s">
        <v>21</v>
      </c>
      <c r="H1235" s="36" t="s">
        <v>22</v>
      </c>
      <c r="I1235" s="36" t="s">
        <v>23</v>
      </c>
      <c r="J1235" s="36" t="s">
        <v>24</v>
      </c>
      <c r="K1235" s="36" t="s">
        <v>25</v>
      </c>
      <c r="L1235" s="39"/>
      <c r="M1235" s="39"/>
    </row>
    <row r="1236" spans="1:13" ht="15" customHeight="1" x14ac:dyDescent="0.35">
      <c r="A1236" s="140"/>
      <c r="B1236" s="140"/>
      <c r="C1236" s="140"/>
      <c r="D1236" s="140"/>
      <c r="E1236" s="47"/>
      <c r="F1236" s="36">
        <v>1</v>
      </c>
      <c r="G1236" s="54">
        <v>113</v>
      </c>
      <c r="H1236" s="54"/>
      <c r="I1236" s="54"/>
      <c r="J1236" s="54">
        <f>ROUND(F1236*G1236,3)</f>
        <v>113</v>
      </c>
      <c r="K1236" s="54">
        <f>SUM(J1236:J1236)</f>
        <v>113</v>
      </c>
      <c r="L1236" s="39"/>
      <c r="M1236" s="39"/>
    </row>
    <row r="1237" spans="1:13" ht="15.5" customHeight="1" x14ac:dyDescent="0.35">
      <c r="A1237" s="75" t="s">
        <v>708</v>
      </c>
      <c r="B1237" s="47" t="s">
        <v>16</v>
      </c>
      <c r="C1237" s="47" t="s">
        <v>122</v>
      </c>
      <c r="D1237" s="145" t="s">
        <v>709</v>
      </c>
      <c r="E1237" s="145"/>
      <c r="F1237" s="145"/>
      <c r="G1237" s="145"/>
      <c r="H1237" s="145"/>
      <c r="I1237" s="145"/>
      <c r="J1237" s="145"/>
      <c r="K1237" s="54">
        <f>SUM(K1240:K1241)</f>
        <v>10.4</v>
      </c>
      <c r="L1237" s="77"/>
      <c r="M1237" s="77">
        <f>ROUND(K1237*L1237,2)</f>
        <v>0</v>
      </c>
    </row>
    <row r="1238" spans="1:13" ht="119" customHeight="1" x14ac:dyDescent="0.35">
      <c r="A1238" s="140"/>
      <c r="B1238" s="140"/>
      <c r="C1238" s="140"/>
      <c r="D1238" s="142" t="s">
        <v>710</v>
      </c>
      <c r="E1238" s="143"/>
      <c r="F1238" s="143"/>
      <c r="G1238" s="143"/>
      <c r="H1238" s="143"/>
      <c r="I1238" s="143"/>
      <c r="J1238" s="144"/>
      <c r="K1238" s="78"/>
      <c r="L1238" s="78"/>
      <c r="M1238" s="78"/>
    </row>
    <row r="1239" spans="1:13" ht="15" customHeight="1" x14ac:dyDescent="0.35">
      <c r="A1239" s="140"/>
      <c r="B1239" s="140"/>
      <c r="C1239" s="140"/>
      <c r="D1239" s="140"/>
      <c r="E1239" s="47"/>
      <c r="F1239" s="36" t="s">
        <v>20</v>
      </c>
      <c r="G1239" s="36" t="s">
        <v>21</v>
      </c>
      <c r="H1239" s="36" t="s">
        <v>22</v>
      </c>
      <c r="I1239" s="36" t="s">
        <v>23</v>
      </c>
      <c r="J1239" s="36" t="s">
        <v>24</v>
      </c>
      <c r="K1239" s="36" t="s">
        <v>25</v>
      </c>
      <c r="L1239" s="39"/>
      <c r="M1239" s="39"/>
    </row>
    <row r="1240" spans="1:13" ht="15" customHeight="1" x14ac:dyDescent="0.35">
      <c r="A1240" s="140"/>
      <c r="B1240" s="140"/>
      <c r="C1240" s="140"/>
      <c r="D1240" s="140"/>
      <c r="E1240" s="47"/>
      <c r="F1240" s="36">
        <v>1</v>
      </c>
      <c r="G1240" s="54">
        <v>2.4</v>
      </c>
      <c r="H1240" s="54"/>
      <c r="I1240" s="54"/>
      <c r="J1240" s="54">
        <f>ROUND(F1240*G1240,3)</f>
        <v>2.4</v>
      </c>
      <c r="K1240" s="39"/>
      <c r="L1240" s="39"/>
      <c r="M1240" s="39"/>
    </row>
    <row r="1241" spans="1:13" ht="15" customHeight="1" x14ac:dyDescent="0.35">
      <c r="A1241" s="140"/>
      <c r="B1241" s="140"/>
      <c r="C1241" s="140"/>
      <c r="D1241" s="140"/>
      <c r="E1241" s="47"/>
      <c r="F1241" s="36">
        <v>4</v>
      </c>
      <c r="G1241" s="54">
        <v>2</v>
      </c>
      <c r="H1241" s="54"/>
      <c r="I1241" s="54"/>
      <c r="J1241" s="54">
        <f>ROUND(F1241*G1241,3)</f>
        <v>8</v>
      </c>
      <c r="K1241" s="54">
        <f>SUM(J1240:J1241)</f>
        <v>10.4</v>
      </c>
      <c r="L1241" s="39"/>
      <c r="M1241" s="39"/>
    </row>
    <row r="1242" spans="1:13" ht="21.15" customHeight="1" x14ac:dyDescent="0.35">
      <c r="A1242" s="75" t="s">
        <v>711</v>
      </c>
      <c r="B1242" s="47" t="s">
        <v>16</v>
      </c>
      <c r="C1242" s="47" t="s">
        <v>6</v>
      </c>
      <c r="D1242" s="154" t="s">
        <v>933</v>
      </c>
      <c r="E1242" s="154"/>
      <c r="F1242" s="154"/>
      <c r="G1242" s="154"/>
      <c r="H1242" s="154"/>
      <c r="I1242" s="154"/>
      <c r="J1242" s="154"/>
      <c r="K1242" s="54">
        <f>SUM(K1245:K1245)</f>
        <v>4</v>
      </c>
      <c r="L1242" s="77"/>
      <c r="M1242" s="77">
        <f>ROUND(K1242*L1242,2)</f>
        <v>0</v>
      </c>
    </row>
    <row r="1243" spans="1:13" ht="81.5" customHeight="1" x14ac:dyDescent="0.35">
      <c r="A1243" s="140"/>
      <c r="B1243" s="140"/>
      <c r="C1243" s="140"/>
      <c r="D1243" s="142" t="s">
        <v>934</v>
      </c>
      <c r="E1243" s="143"/>
      <c r="F1243" s="143"/>
      <c r="G1243" s="143"/>
      <c r="H1243" s="143"/>
      <c r="I1243" s="143"/>
      <c r="J1243" s="144"/>
      <c r="K1243" s="78"/>
      <c r="L1243" s="78"/>
      <c r="M1243" s="78"/>
    </row>
    <row r="1244" spans="1:13" ht="15" customHeight="1" x14ac:dyDescent="0.35">
      <c r="A1244" s="140"/>
      <c r="B1244" s="140"/>
      <c r="C1244" s="140"/>
      <c r="D1244" s="140"/>
      <c r="E1244" s="47"/>
      <c r="F1244" s="36" t="s">
        <v>20</v>
      </c>
      <c r="G1244" s="36" t="s">
        <v>21</v>
      </c>
      <c r="H1244" s="36" t="s">
        <v>22</v>
      </c>
      <c r="I1244" s="36" t="s">
        <v>23</v>
      </c>
      <c r="J1244" s="36" t="s">
        <v>24</v>
      </c>
      <c r="K1244" s="36" t="s">
        <v>25</v>
      </c>
      <c r="L1244" s="39"/>
      <c r="M1244" s="39"/>
    </row>
    <row r="1245" spans="1:13" ht="15" customHeight="1" x14ac:dyDescent="0.35">
      <c r="A1245" s="140"/>
      <c r="B1245" s="140"/>
      <c r="C1245" s="140"/>
      <c r="D1245" s="140"/>
      <c r="E1245" s="47" t="s">
        <v>712</v>
      </c>
      <c r="F1245" s="36">
        <v>4</v>
      </c>
      <c r="G1245" s="54"/>
      <c r="H1245" s="54"/>
      <c r="I1245" s="54"/>
      <c r="J1245" s="54">
        <f>ROUND(F1245,3)</f>
        <v>4</v>
      </c>
      <c r="K1245" s="54">
        <f>SUM(J1245:J1245)</f>
        <v>4</v>
      </c>
      <c r="L1245" s="39"/>
      <c r="M1245" s="39"/>
    </row>
    <row r="1246" spans="1:13" ht="21.15" customHeight="1" x14ac:dyDescent="0.35">
      <c r="A1246" s="27" t="s">
        <v>713</v>
      </c>
      <c r="B1246" s="28" t="s">
        <v>16</v>
      </c>
      <c r="C1246" s="28" t="s">
        <v>6</v>
      </c>
      <c r="D1246" s="148" t="s">
        <v>714</v>
      </c>
      <c r="E1246" s="148"/>
      <c r="F1246" s="148"/>
      <c r="G1246" s="148"/>
      <c r="H1246" s="148"/>
      <c r="I1246" s="148"/>
      <c r="J1246" s="148"/>
      <c r="K1246" s="53">
        <f>SUM(K1249:K1250)</f>
        <v>3</v>
      </c>
      <c r="L1246" s="35"/>
      <c r="M1246" s="35">
        <f>ROUND(K1246*L1246,2)</f>
        <v>0</v>
      </c>
    </row>
    <row r="1247" spans="1:13" ht="81" customHeight="1" x14ac:dyDescent="0.35">
      <c r="A1247" s="141"/>
      <c r="B1247" s="141"/>
      <c r="C1247" s="141"/>
      <c r="D1247" s="137" t="s">
        <v>715</v>
      </c>
      <c r="E1247" s="138"/>
      <c r="F1247" s="138"/>
      <c r="G1247" s="138"/>
      <c r="H1247" s="138"/>
      <c r="I1247" s="138"/>
      <c r="J1247" s="139"/>
      <c r="K1247" s="30"/>
      <c r="L1247" s="30"/>
      <c r="M1247" s="30"/>
    </row>
    <row r="1248" spans="1:13" ht="15" customHeight="1" x14ac:dyDescent="0.35">
      <c r="A1248" s="141"/>
      <c r="B1248" s="141"/>
      <c r="C1248" s="141"/>
      <c r="D1248" s="141"/>
      <c r="E1248" s="19"/>
      <c r="F1248" s="36" t="s">
        <v>20</v>
      </c>
      <c r="G1248" s="36" t="s">
        <v>21</v>
      </c>
      <c r="H1248" s="36" t="s">
        <v>22</v>
      </c>
      <c r="I1248" s="36" t="s">
        <v>23</v>
      </c>
      <c r="J1248" s="36" t="s">
        <v>24</v>
      </c>
      <c r="K1248" s="36" t="s">
        <v>25</v>
      </c>
      <c r="L1248" s="22"/>
      <c r="M1248" s="22"/>
    </row>
    <row r="1249" spans="1:13" ht="15" customHeight="1" x14ac:dyDescent="0.35">
      <c r="A1249" s="141"/>
      <c r="B1249" s="141"/>
      <c r="C1249" s="141"/>
      <c r="D1249" s="141"/>
      <c r="E1249" s="28" t="s">
        <v>223</v>
      </c>
      <c r="F1249" s="36">
        <v>2</v>
      </c>
      <c r="G1249" s="54"/>
      <c r="H1249" s="54"/>
      <c r="I1249" s="54"/>
      <c r="J1249" s="54">
        <f>ROUND(F1249,3)</f>
        <v>2</v>
      </c>
      <c r="K1249" s="39"/>
      <c r="L1249" s="22"/>
      <c r="M1249" s="22"/>
    </row>
    <row r="1250" spans="1:13" ht="15" customHeight="1" x14ac:dyDescent="0.35">
      <c r="A1250" s="141"/>
      <c r="B1250" s="141"/>
      <c r="C1250" s="141"/>
      <c r="D1250" s="141"/>
      <c r="E1250" s="28" t="s">
        <v>224</v>
      </c>
      <c r="F1250" s="36">
        <v>1</v>
      </c>
      <c r="G1250" s="54"/>
      <c r="H1250" s="54"/>
      <c r="I1250" s="54"/>
      <c r="J1250" s="54">
        <f>ROUND(F1250,3)</f>
        <v>1</v>
      </c>
      <c r="K1250" s="54">
        <f>SUM(J1249:J1250)</f>
        <v>3</v>
      </c>
      <c r="L1250" s="22"/>
      <c r="M1250" s="22"/>
    </row>
    <row r="1251" spans="1:13" ht="15.5" customHeight="1" x14ac:dyDescent="0.35">
      <c r="A1251" s="146"/>
      <c r="B1251" s="146"/>
      <c r="C1251" s="146"/>
      <c r="D1251" s="68" t="s">
        <v>694</v>
      </c>
      <c r="E1251" s="69"/>
      <c r="F1251" s="69"/>
      <c r="G1251" s="69"/>
      <c r="H1251" s="69"/>
      <c r="I1251" s="69"/>
      <c r="J1251" s="69"/>
      <c r="K1251" s="69"/>
      <c r="L1251" s="121">
        <f>M1216+M1220+M1224+M1226+M1231+M1233+M1237+M1242+M1246</f>
        <v>0</v>
      </c>
      <c r="M1251" s="121">
        <f>ROUND(L1251,2)</f>
        <v>0</v>
      </c>
    </row>
    <row r="1252" spans="1:13" ht="15.5" customHeight="1" x14ac:dyDescent="0.35">
      <c r="A1252" s="8" t="s">
        <v>716</v>
      </c>
      <c r="B1252" s="8" t="s">
        <v>12</v>
      </c>
      <c r="C1252" s="9"/>
      <c r="D1252" s="152" t="s">
        <v>717</v>
      </c>
      <c r="E1252" s="152"/>
      <c r="F1252" s="152"/>
      <c r="G1252" s="152"/>
      <c r="H1252" s="152"/>
      <c r="I1252" s="152"/>
      <c r="J1252" s="152"/>
      <c r="K1252" s="9"/>
      <c r="L1252" s="10">
        <f>L1307</f>
        <v>0</v>
      </c>
      <c r="M1252" s="10">
        <f>ROUND(L1252,2)</f>
        <v>0</v>
      </c>
    </row>
    <row r="1253" spans="1:13" ht="15.5" customHeight="1" x14ac:dyDescent="0.35">
      <c r="A1253" s="8" t="s">
        <v>718</v>
      </c>
      <c r="B1253" s="8" t="s">
        <v>12</v>
      </c>
      <c r="C1253" s="9"/>
      <c r="D1253" s="152" t="s">
        <v>719</v>
      </c>
      <c r="E1253" s="152"/>
      <c r="F1253" s="152"/>
      <c r="G1253" s="152"/>
      <c r="H1253" s="152"/>
      <c r="I1253" s="152"/>
      <c r="J1253" s="152"/>
      <c r="K1253" s="9"/>
      <c r="L1253" s="10">
        <f>L1262</f>
        <v>0</v>
      </c>
      <c r="M1253" s="10">
        <f>ROUND(L1253,2)</f>
        <v>0</v>
      </c>
    </row>
    <row r="1254" spans="1:13" ht="38.5" customHeight="1" x14ac:dyDescent="0.35">
      <c r="A1254" s="27" t="s">
        <v>720</v>
      </c>
      <c r="B1254" s="28" t="s">
        <v>16</v>
      </c>
      <c r="C1254" s="28" t="s">
        <v>6</v>
      </c>
      <c r="D1254" s="148" t="s">
        <v>721</v>
      </c>
      <c r="E1254" s="148"/>
      <c r="F1254" s="148"/>
      <c r="G1254" s="148"/>
      <c r="H1254" s="148"/>
      <c r="I1254" s="148"/>
      <c r="J1254" s="148"/>
      <c r="K1254" s="53">
        <f>SUM(K1257:K1257)</f>
        <v>4</v>
      </c>
      <c r="L1254" s="35"/>
      <c r="M1254" s="35">
        <f>ROUND(K1254*L1254,2)</f>
        <v>0</v>
      </c>
    </row>
    <row r="1255" spans="1:13" ht="63" customHeight="1" x14ac:dyDescent="0.35">
      <c r="A1255" s="170"/>
      <c r="B1255" s="171"/>
      <c r="C1255" s="172"/>
      <c r="D1255" s="137" t="s">
        <v>722</v>
      </c>
      <c r="E1255" s="138"/>
      <c r="F1255" s="138"/>
      <c r="G1255" s="138"/>
      <c r="H1255" s="138"/>
      <c r="I1255" s="138"/>
      <c r="J1255" s="139"/>
      <c r="K1255" s="30"/>
      <c r="L1255" s="30"/>
      <c r="M1255" s="30"/>
    </row>
    <row r="1256" spans="1:13" ht="15" customHeight="1" x14ac:dyDescent="0.35">
      <c r="A1256" s="141"/>
      <c r="B1256" s="141"/>
      <c r="C1256" s="141"/>
      <c r="D1256" s="141"/>
      <c r="E1256" s="47"/>
      <c r="F1256" s="36" t="s">
        <v>20</v>
      </c>
      <c r="G1256" s="36" t="s">
        <v>21</v>
      </c>
      <c r="H1256" s="36" t="s">
        <v>22</v>
      </c>
      <c r="I1256" s="36" t="s">
        <v>23</v>
      </c>
      <c r="J1256" s="36" t="s">
        <v>24</v>
      </c>
      <c r="K1256" s="36" t="s">
        <v>25</v>
      </c>
      <c r="L1256" s="39"/>
      <c r="M1256" s="39"/>
    </row>
    <row r="1257" spans="1:13" ht="15" customHeight="1" x14ac:dyDescent="0.35">
      <c r="A1257" s="141"/>
      <c r="B1257" s="141"/>
      <c r="C1257" s="141"/>
      <c r="D1257" s="141"/>
      <c r="E1257" s="47"/>
      <c r="F1257" s="36">
        <v>4</v>
      </c>
      <c r="G1257" s="54"/>
      <c r="H1257" s="54"/>
      <c r="I1257" s="54"/>
      <c r="J1257" s="54">
        <f>ROUND(F1257,3)</f>
        <v>4</v>
      </c>
      <c r="K1257" s="54">
        <f>SUM(J1257:J1257)</f>
        <v>4</v>
      </c>
      <c r="L1257" s="39"/>
      <c r="M1257" s="39"/>
    </row>
    <row r="1258" spans="1:13" ht="30.5" customHeight="1" x14ac:dyDescent="0.35">
      <c r="A1258" s="75" t="s">
        <v>723</v>
      </c>
      <c r="B1258" s="47" t="s">
        <v>16</v>
      </c>
      <c r="C1258" s="47" t="s">
        <v>6</v>
      </c>
      <c r="D1258" s="145" t="s">
        <v>724</v>
      </c>
      <c r="E1258" s="145"/>
      <c r="F1258" s="145"/>
      <c r="G1258" s="145"/>
      <c r="H1258" s="145"/>
      <c r="I1258" s="145"/>
      <c r="J1258" s="145"/>
      <c r="K1258" s="54">
        <f>SUM(K1261:K1261)</f>
        <v>1</v>
      </c>
      <c r="L1258" s="77"/>
      <c r="M1258" s="77">
        <f>ROUND(K1258*L1258,2)</f>
        <v>0</v>
      </c>
    </row>
    <row r="1259" spans="1:13" ht="77" customHeight="1" x14ac:dyDescent="0.35">
      <c r="A1259" s="140"/>
      <c r="B1259" s="140"/>
      <c r="C1259" s="140"/>
      <c r="D1259" s="142" t="s">
        <v>725</v>
      </c>
      <c r="E1259" s="143"/>
      <c r="F1259" s="143"/>
      <c r="G1259" s="143"/>
      <c r="H1259" s="143"/>
      <c r="I1259" s="143"/>
      <c r="J1259" s="144"/>
      <c r="K1259" s="78"/>
      <c r="L1259" s="78"/>
      <c r="M1259" s="78"/>
    </row>
    <row r="1260" spans="1:13" ht="15" customHeight="1" x14ac:dyDescent="0.35">
      <c r="A1260" s="140"/>
      <c r="B1260" s="140"/>
      <c r="C1260" s="140"/>
      <c r="D1260" s="140"/>
      <c r="E1260" s="47"/>
      <c r="F1260" s="36" t="s">
        <v>20</v>
      </c>
      <c r="G1260" s="36" t="s">
        <v>21</v>
      </c>
      <c r="H1260" s="36" t="s">
        <v>22</v>
      </c>
      <c r="I1260" s="36" t="s">
        <v>23</v>
      </c>
      <c r="J1260" s="36" t="s">
        <v>24</v>
      </c>
      <c r="K1260" s="36" t="s">
        <v>25</v>
      </c>
      <c r="L1260" s="39"/>
      <c r="M1260" s="39"/>
    </row>
    <row r="1261" spans="1:13" ht="15" customHeight="1" x14ac:dyDescent="0.35">
      <c r="A1261" s="140"/>
      <c r="B1261" s="140"/>
      <c r="C1261" s="140"/>
      <c r="D1261" s="140"/>
      <c r="E1261" s="47"/>
      <c r="F1261" s="36">
        <v>1</v>
      </c>
      <c r="G1261" s="54"/>
      <c r="H1261" s="54"/>
      <c r="I1261" s="54"/>
      <c r="J1261" s="54">
        <f>ROUND(F1261,3)</f>
        <v>1</v>
      </c>
      <c r="K1261" s="54">
        <f>SUM(J1261:J1261)</f>
        <v>1</v>
      </c>
      <c r="L1261" s="39"/>
      <c r="M1261" s="39"/>
    </row>
    <row r="1262" spans="1:13" ht="15.5" customHeight="1" x14ac:dyDescent="0.35">
      <c r="A1262" s="191"/>
      <c r="B1262" s="191"/>
      <c r="C1262" s="191"/>
      <c r="D1262" s="99" t="s">
        <v>718</v>
      </c>
      <c r="E1262" s="100"/>
      <c r="F1262" s="100"/>
      <c r="G1262" s="100"/>
      <c r="H1262" s="100"/>
      <c r="I1262" s="100"/>
      <c r="J1262" s="100"/>
      <c r="K1262" s="100"/>
      <c r="L1262" s="107">
        <f>M1254+M1258</f>
        <v>0</v>
      </c>
      <c r="M1262" s="107">
        <f>ROUND(L1262,2)</f>
        <v>0</v>
      </c>
    </row>
    <row r="1263" spans="1:13" ht="15.5" customHeight="1" x14ac:dyDescent="0.35">
      <c r="A1263" s="101" t="s">
        <v>726</v>
      </c>
      <c r="B1263" s="101" t="s">
        <v>12</v>
      </c>
      <c r="C1263" s="102"/>
      <c r="D1263" s="147" t="s">
        <v>727</v>
      </c>
      <c r="E1263" s="147"/>
      <c r="F1263" s="147"/>
      <c r="G1263" s="147"/>
      <c r="H1263" s="147"/>
      <c r="I1263" s="147"/>
      <c r="J1263" s="147"/>
      <c r="K1263" s="102"/>
      <c r="L1263" s="108">
        <f>L1268</f>
        <v>0</v>
      </c>
      <c r="M1263" s="108">
        <f>ROUND(L1263,2)</f>
        <v>0</v>
      </c>
    </row>
    <row r="1264" spans="1:13" ht="21.15" customHeight="1" x14ac:dyDescent="0.35">
      <c r="A1264" s="27" t="s">
        <v>728</v>
      </c>
      <c r="B1264" s="28" t="s">
        <v>16</v>
      </c>
      <c r="C1264" s="28" t="s">
        <v>6</v>
      </c>
      <c r="D1264" s="148" t="s">
        <v>729</v>
      </c>
      <c r="E1264" s="148"/>
      <c r="F1264" s="148"/>
      <c r="G1264" s="148"/>
      <c r="H1264" s="148"/>
      <c r="I1264" s="148"/>
      <c r="J1264" s="148"/>
      <c r="K1264" s="53">
        <f>SUM(K1267:K1267)</f>
        <v>24</v>
      </c>
      <c r="L1264" s="35"/>
      <c r="M1264" s="35">
        <f>ROUND(K1264*L1264,2)</f>
        <v>0</v>
      </c>
    </row>
    <row r="1265" spans="1:13" ht="80.5" customHeight="1" x14ac:dyDescent="0.35">
      <c r="A1265" s="140"/>
      <c r="B1265" s="140"/>
      <c r="C1265" s="140"/>
      <c r="D1265" s="142" t="s">
        <v>730</v>
      </c>
      <c r="E1265" s="143"/>
      <c r="F1265" s="143"/>
      <c r="G1265" s="143"/>
      <c r="H1265" s="143"/>
      <c r="I1265" s="143"/>
      <c r="J1265" s="144"/>
      <c r="K1265" s="78"/>
      <c r="L1265" s="78"/>
      <c r="M1265" s="78"/>
    </row>
    <row r="1266" spans="1:13" ht="15" customHeight="1" x14ac:dyDescent="0.35">
      <c r="A1266" s="140"/>
      <c r="B1266" s="140"/>
      <c r="C1266" s="140"/>
      <c r="D1266" s="140"/>
      <c r="E1266" s="47"/>
      <c r="F1266" s="36" t="s">
        <v>20</v>
      </c>
      <c r="G1266" s="36" t="s">
        <v>21</v>
      </c>
      <c r="H1266" s="36" t="s">
        <v>22</v>
      </c>
      <c r="I1266" s="36" t="s">
        <v>23</v>
      </c>
      <c r="J1266" s="36" t="s">
        <v>24</v>
      </c>
      <c r="K1266" s="36" t="s">
        <v>25</v>
      </c>
      <c r="L1266" s="39"/>
      <c r="M1266" s="39"/>
    </row>
    <row r="1267" spans="1:13" ht="15" customHeight="1" x14ac:dyDescent="0.35">
      <c r="A1267" s="140"/>
      <c r="B1267" s="140"/>
      <c r="C1267" s="140"/>
      <c r="D1267" s="140"/>
      <c r="E1267" s="47"/>
      <c r="F1267" s="36">
        <v>24</v>
      </c>
      <c r="G1267" s="54"/>
      <c r="H1267" s="54"/>
      <c r="I1267" s="54"/>
      <c r="J1267" s="54">
        <f>ROUND(F1267,3)</f>
        <v>24</v>
      </c>
      <c r="K1267" s="54">
        <f>SUM(J1267:J1267)</f>
        <v>24</v>
      </c>
      <c r="L1267" s="39"/>
      <c r="M1267" s="39"/>
    </row>
    <row r="1268" spans="1:13" ht="15.5" customHeight="1" x14ac:dyDescent="0.35">
      <c r="A1268" s="140"/>
      <c r="B1268" s="140"/>
      <c r="C1268" s="140"/>
      <c r="D1268" s="125" t="s">
        <v>726</v>
      </c>
      <c r="E1268" s="126"/>
      <c r="F1268" s="126"/>
      <c r="G1268" s="126"/>
      <c r="H1268" s="126"/>
      <c r="I1268" s="126"/>
      <c r="J1268" s="126"/>
      <c r="K1268" s="126"/>
      <c r="L1268" s="127">
        <f>M1264</f>
        <v>0</v>
      </c>
      <c r="M1268" s="127">
        <f>ROUND(L1268,2)</f>
        <v>0</v>
      </c>
    </row>
    <row r="1269" spans="1:13" ht="15.5" customHeight="1" x14ac:dyDescent="0.35">
      <c r="A1269" s="68" t="s">
        <v>731</v>
      </c>
      <c r="B1269" s="68" t="s">
        <v>12</v>
      </c>
      <c r="C1269" s="69"/>
      <c r="D1269" s="193" t="s">
        <v>732</v>
      </c>
      <c r="E1269" s="193"/>
      <c r="F1269" s="193"/>
      <c r="G1269" s="193"/>
      <c r="H1269" s="193"/>
      <c r="I1269" s="193"/>
      <c r="J1269" s="193"/>
      <c r="K1269" s="69"/>
      <c r="L1269" s="121">
        <f>L1274</f>
        <v>0</v>
      </c>
      <c r="M1269" s="121">
        <f>ROUND(L1269,2)</f>
        <v>0</v>
      </c>
    </row>
    <row r="1270" spans="1:13" ht="15.5" customHeight="1" x14ac:dyDescent="0.35">
      <c r="A1270" s="75" t="s">
        <v>733</v>
      </c>
      <c r="B1270" s="47" t="s">
        <v>16</v>
      </c>
      <c r="C1270" s="47" t="s">
        <v>122</v>
      </c>
      <c r="D1270" s="145" t="s">
        <v>734</v>
      </c>
      <c r="E1270" s="145"/>
      <c r="F1270" s="145"/>
      <c r="G1270" s="145"/>
      <c r="H1270" s="145"/>
      <c r="I1270" s="145"/>
      <c r="J1270" s="145"/>
      <c r="K1270" s="54">
        <f>SUM(K1273:K1273)</f>
        <v>1</v>
      </c>
      <c r="L1270" s="77"/>
      <c r="M1270" s="77">
        <f>ROUND(K1270*L1270,2)</f>
        <v>0</v>
      </c>
    </row>
    <row r="1271" spans="1:13" ht="48" customHeight="1" x14ac:dyDescent="0.35">
      <c r="A1271" s="140"/>
      <c r="B1271" s="140"/>
      <c r="C1271" s="140"/>
      <c r="D1271" s="142" t="s">
        <v>735</v>
      </c>
      <c r="E1271" s="143"/>
      <c r="F1271" s="143"/>
      <c r="G1271" s="143"/>
      <c r="H1271" s="143"/>
      <c r="I1271" s="143"/>
      <c r="J1271" s="144"/>
      <c r="K1271" s="78"/>
      <c r="L1271" s="78"/>
      <c r="M1271" s="78"/>
    </row>
    <row r="1272" spans="1:13" ht="15" customHeight="1" x14ac:dyDescent="0.35">
      <c r="A1272" s="140"/>
      <c r="B1272" s="140"/>
      <c r="C1272" s="140"/>
      <c r="D1272" s="140"/>
      <c r="E1272" s="47"/>
      <c r="F1272" s="36" t="s">
        <v>20</v>
      </c>
      <c r="G1272" s="36" t="s">
        <v>21</v>
      </c>
      <c r="H1272" s="36" t="s">
        <v>22</v>
      </c>
      <c r="I1272" s="36" t="s">
        <v>23</v>
      </c>
      <c r="J1272" s="36" t="s">
        <v>24</v>
      </c>
      <c r="K1272" s="36" t="s">
        <v>25</v>
      </c>
      <c r="L1272" s="39"/>
      <c r="M1272" s="39"/>
    </row>
    <row r="1273" spans="1:13" ht="15" customHeight="1" x14ac:dyDescent="0.35">
      <c r="A1273" s="140"/>
      <c r="B1273" s="140"/>
      <c r="C1273" s="140"/>
      <c r="D1273" s="140"/>
      <c r="E1273" s="47"/>
      <c r="F1273" s="36">
        <v>1</v>
      </c>
      <c r="G1273" s="54"/>
      <c r="H1273" s="54"/>
      <c r="I1273" s="54"/>
      <c r="J1273" s="54">
        <f>ROUND(F1273,3)</f>
        <v>1</v>
      </c>
      <c r="K1273" s="54">
        <f>SUM(J1273:J1273)</f>
        <v>1</v>
      </c>
      <c r="L1273" s="39"/>
      <c r="M1273" s="39"/>
    </row>
    <row r="1274" spans="1:13" ht="15.5" customHeight="1" x14ac:dyDescent="0.35">
      <c r="A1274" s="169"/>
      <c r="B1274" s="169"/>
      <c r="C1274" s="169"/>
      <c r="D1274" s="99" t="s">
        <v>731</v>
      </c>
      <c r="E1274" s="100"/>
      <c r="F1274" s="100"/>
      <c r="G1274" s="100"/>
      <c r="H1274" s="100"/>
      <c r="I1274" s="100"/>
      <c r="J1274" s="100"/>
      <c r="K1274" s="100"/>
      <c r="L1274" s="107">
        <f>M1270</f>
        <v>0</v>
      </c>
      <c r="M1274" s="107">
        <f>ROUND(L1274,2)</f>
        <v>0</v>
      </c>
    </row>
    <row r="1275" spans="1:13" ht="15.5" customHeight="1" x14ac:dyDescent="0.35">
      <c r="A1275" s="101" t="s">
        <v>736</v>
      </c>
      <c r="B1275" s="101" t="s">
        <v>12</v>
      </c>
      <c r="C1275" s="102"/>
      <c r="D1275" s="147" t="s">
        <v>737</v>
      </c>
      <c r="E1275" s="147"/>
      <c r="F1275" s="147"/>
      <c r="G1275" s="147"/>
      <c r="H1275" s="147"/>
      <c r="I1275" s="147"/>
      <c r="J1275" s="147"/>
      <c r="K1275" s="102"/>
      <c r="L1275" s="108">
        <f>L1294</f>
        <v>0</v>
      </c>
      <c r="M1275" s="108">
        <f>ROUND(L1275,2)</f>
        <v>0</v>
      </c>
    </row>
    <row r="1276" spans="1:13" ht="15.5" customHeight="1" x14ac:dyDescent="0.35">
      <c r="A1276" s="75" t="s">
        <v>738</v>
      </c>
      <c r="B1276" s="47" t="s">
        <v>16</v>
      </c>
      <c r="C1276" s="47" t="s">
        <v>6</v>
      </c>
      <c r="D1276" s="145" t="s">
        <v>739</v>
      </c>
      <c r="E1276" s="145"/>
      <c r="F1276" s="145"/>
      <c r="G1276" s="145"/>
      <c r="H1276" s="145"/>
      <c r="I1276" s="145"/>
      <c r="J1276" s="145"/>
      <c r="K1276" s="54">
        <f>SUM(K1279:K1279)</f>
        <v>16</v>
      </c>
      <c r="L1276" s="77"/>
      <c r="M1276" s="77">
        <f>ROUND(K1276*L1276,2)</f>
        <v>0</v>
      </c>
    </row>
    <row r="1277" spans="1:13" ht="75" customHeight="1" x14ac:dyDescent="0.35">
      <c r="A1277" s="140"/>
      <c r="B1277" s="140"/>
      <c r="C1277" s="140"/>
      <c r="D1277" s="142" t="s">
        <v>740</v>
      </c>
      <c r="E1277" s="143"/>
      <c r="F1277" s="143"/>
      <c r="G1277" s="143"/>
      <c r="H1277" s="143"/>
      <c r="I1277" s="143"/>
      <c r="J1277" s="144"/>
      <c r="K1277" s="78"/>
      <c r="L1277" s="78"/>
      <c r="M1277" s="78"/>
    </row>
    <row r="1278" spans="1:13" ht="15" customHeight="1" x14ac:dyDescent="0.35">
      <c r="A1278" s="140"/>
      <c r="B1278" s="140"/>
      <c r="C1278" s="140"/>
      <c r="D1278" s="140"/>
      <c r="E1278" s="47"/>
      <c r="F1278" s="36" t="s">
        <v>20</v>
      </c>
      <c r="G1278" s="36" t="s">
        <v>21</v>
      </c>
      <c r="H1278" s="36" t="s">
        <v>22</v>
      </c>
      <c r="I1278" s="36" t="s">
        <v>23</v>
      </c>
      <c r="J1278" s="36" t="s">
        <v>24</v>
      </c>
      <c r="K1278" s="36" t="s">
        <v>25</v>
      </c>
      <c r="L1278" s="39"/>
      <c r="M1278" s="39"/>
    </row>
    <row r="1279" spans="1:13" ht="26.5" customHeight="1" x14ac:dyDescent="0.35">
      <c r="A1279" s="140"/>
      <c r="B1279" s="140"/>
      <c r="C1279" s="140"/>
      <c r="D1279" s="140"/>
      <c r="E1279" s="47" t="s">
        <v>741</v>
      </c>
      <c r="F1279" s="36">
        <v>16</v>
      </c>
      <c r="G1279" s="54"/>
      <c r="H1279" s="54"/>
      <c r="I1279" s="54"/>
      <c r="J1279" s="54">
        <f>ROUND(F1279,3)</f>
        <v>16</v>
      </c>
      <c r="K1279" s="54">
        <f>SUM(J1279:J1279)</f>
        <v>16</v>
      </c>
      <c r="L1279" s="39"/>
      <c r="M1279" s="39"/>
    </row>
    <row r="1280" spans="1:13" ht="15.5" customHeight="1" x14ac:dyDescent="0.35">
      <c r="A1280" s="27" t="s">
        <v>742</v>
      </c>
      <c r="B1280" s="28" t="s">
        <v>16</v>
      </c>
      <c r="C1280" s="28" t="s">
        <v>122</v>
      </c>
      <c r="D1280" s="145" t="s">
        <v>743</v>
      </c>
      <c r="E1280" s="145"/>
      <c r="F1280" s="145"/>
      <c r="G1280" s="145"/>
      <c r="H1280" s="145"/>
      <c r="I1280" s="145"/>
      <c r="J1280" s="145"/>
      <c r="K1280" s="53">
        <f>ROUND(1,2)</f>
        <v>1</v>
      </c>
      <c r="L1280" s="35"/>
      <c r="M1280" s="35">
        <f>ROUND(K1280*L1280,2)</f>
        <v>0</v>
      </c>
    </row>
    <row r="1281" spans="1:13" ht="65.5" customHeight="1" x14ac:dyDescent="0.35">
      <c r="A1281" s="141"/>
      <c r="B1281" s="141"/>
      <c r="C1281" s="141"/>
      <c r="D1281" s="137" t="s">
        <v>744</v>
      </c>
      <c r="E1281" s="138"/>
      <c r="F1281" s="138"/>
      <c r="G1281" s="138"/>
      <c r="H1281" s="138"/>
      <c r="I1281" s="138"/>
      <c r="J1281" s="139"/>
      <c r="K1281" s="30"/>
      <c r="L1281" s="30"/>
      <c r="M1281" s="30"/>
    </row>
    <row r="1282" spans="1:13" ht="15.5" customHeight="1" x14ac:dyDescent="0.35">
      <c r="A1282" s="75" t="s">
        <v>745</v>
      </c>
      <c r="B1282" s="47" t="s">
        <v>16</v>
      </c>
      <c r="C1282" s="47" t="s">
        <v>6</v>
      </c>
      <c r="D1282" s="145" t="s">
        <v>746</v>
      </c>
      <c r="E1282" s="145"/>
      <c r="F1282" s="145"/>
      <c r="G1282" s="145"/>
      <c r="H1282" s="145"/>
      <c r="I1282" s="145"/>
      <c r="J1282" s="145"/>
      <c r="K1282" s="54">
        <f>SUM(K1285:K1287)</f>
        <v>23</v>
      </c>
      <c r="L1282" s="77"/>
      <c r="M1282" s="77">
        <f>ROUND(K1282*L1282,2)</f>
        <v>0</v>
      </c>
    </row>
    <row r="1283" spans="1:13" ht="86.5" customHeight="1" x14ac:dyDescent="0.35">
      <c r="A1283" s="140"/>
      <c r="B1283" s="140"/>
      <c r="C1283" s="140"/>
      <c r="D1283" s="142" t="s">
        <v>747</v>
      </c>
      <c r="E1283" s="143"/>
      <c r="F1283" s="143"/>
      <c r="G1283" s="143"/>
      <c r="H1283" s="143"/>
      <c r="I1283" s="143"/>
      <c r="J1283" s="144"/>
      <c r="K1283" s="78"/>
      <c r="L1283" s="78"/>
      <c r="M1283" s="78"/>
    </row>
    <row r="1284" spans="1:13" ht="15" customHeight="1" x14ac:dyDescent="0.35">
      <c r="A1284" s="140"/>
      <c r="B1284" s="140"/>
      <c r="C1284" s="140"/>
      <c r="D1284" s="140"/>
      <c r="E1284" s="47"/>
      <c r="F1284" s="36" t="s">
        <v>20</v>
      </c>
      <c r="G1284" s="36" t="s">
        <v>21</v>
      </c>
      <c r="H1284" s="36" t="s">
        <v>22</v>
      </c>
      <c r="I1284" s="36" t="s">
        <v>23</v>
      </c>
      <c r="J1284" s="36" t="s">
        <v>24</v>
      </c>
      <c r="K1284" s="36" t="s">
        <v>25</v>
      </c>
      <c r="L1284" s="39"/>
      <c r="M1284" s="39"/>
    </row>
    <row r="1285" spans="1:13" ht="15" customHeight="1" x14ac:dyDescent="0.35">
      <c r="A1285" s="140"/>
      <c r="B1285" s="140"/>
      <c r="C1285" s="140"/>
      <c r="D1285" s="140"/>
      <c r="E1285" s="47" t="s">
        <v>106</v>
      </c>
      <c r="F1285" s="36">
        <v>6</v>
      </c>
      <c r="G1285" s="54"/>
      <c r="H1285" s="54"/>
      <c r="I1285" s="54"/>
      <c r="J1285" s="54">
        <f>ROUND(F1285,3)</f>
        <v>6</v>
      </c>
      <c r="K1285" s="39"/>
      <c r="L1285" s="39"/>
      <c r="M1285" s="39"/>
    </row>
    <row r="1286" spans="1:13" ht="15" customHeight="1" x14ac:dyDescent="0.35">
      <c r="A1286" s="140"/>
      <c r="B1286" s="140"/>
      <c r="C1286" s="140"/>
      <c r="D1286" s="140"/>
      <c r="E1286" s="47" t="s">
        <v>107</v>
      </c>
      <c r="F1286" s="36">
        <v>16</v>
      </c>
      <c r="G1286" s="54"/>
      <c r="H1286" s="54"/>
      <c r="I1286" s="54"/>
      <c r="J1286" s="54">
        <f>ROUND(F1286,3)</f>
        <v>16</v>
      </c>
      <c r="K1286" s="39"/>
      <c r="L1286" s="39"/>
      <c r="M1286" s="39"/>
    </row>
    <row r="1287" spans="1:13" ht="15" customHeight="1" x14ac:dyDescent="0.35">
      <c r="A1287" s="140"/>
      <c r="B1287" s="140"/>
      <c r="C1287" s="140"/>
      <c r="D1287" s="140"/>
      <c r="E1287" s="47" t="s">
        <v>748</v>
      </c>
      <c r="F1287" s="36">
        <v>1</v>
      </c>
      <c r="G1287" s="54"/>
      <c r="H1287" s="54"/>
      <c r="I1287" s="54"/>
      <c r="J1287" s="54">
        <f>ROUND(F1287,3)</f>
        <v>1</v>
      </c>
      <c r="K1287" s="54">
        <f>SUM(J1285:J1287)</f>
        <v>23</v>
      </c>
      <c r="L1287" s="39"/>
      <c r="M1287" s="39"/>
    </row>
    <row r="1288" spans="1:13" ht="15.5" customHeight="1" x14ac:dyDescent="0.35">
      <c r="A1288" s="75" t="s">
        <v>749</v>
      </c>
      <c r="B1288" s="47" t="s">
        <v>16</v>
      </c>
      <c r="C1288" s="47" t="s">
        <v>6</v>
      </c>
      <c r="D1288" s="145" t="s">
        <v>750</v>
      </c>
      <c r="E1288" s="145"/>
      <c r="F1288" s="145"/>
      <c r="G1288" s="145"/>
      <c r="H1288" s="145"/>
      <c r="I1288" s="145"/>
      <c r="J1288" s="145"/>
      <c r="K1288" s="54">
        <f>SUM(K1291:K1293)</f>
        <v>13</v>
      </c>
      <c r="L1288" s="77"/>
      <c r="M1288" s="77">
        <f>ROUND(K1288*L1288,2)</f>
        <v>0</v>
      </c>
    </row>
    <row r="1289" spans="1:13" ht="69" customHeight="1" x14ac:dyDescent="0.35">
      <c r="A1289" s="140"/>
      <c r="B1289" s="140"/>
      <c r="C1289" s="140"/>
      <c r="D1289" s="142" t="s">
        <v>751</v>
      </c>
      <c r="E1289" s="143"/>
      <c r="F1289" s="143"/>
      <c r="G1289" s="143"/>
      <c r="H1289" s="143"/>
      <c r="I1289" s="143"/>
      <c r="J1289" s="144"/>
      <c r="K1289" s="78"/>
      <c r="L1289" s="78"/>
      <c r="M1289" s="78"/>
    </row>
    <row r="1290" spans="1:13" ht="15" customHeight="1" x14ac:dyDescent="0.35">
      <c r="A1290" s="140"/>
      <c r="B1290" s="140"/>
      <c r="C1290" s="140"/>
      <c r="D1290" s="140"/>
      <c r="E1290" s="47"/>
      <c r="F1290" s="36" t="s">
        <v>20</v>
      </c>
      <c r="G1290" s="36" t="s">
        <v>21</v>
      </c>
      <c r="H1290" s="36" t="s">
        <v>22</v>
      </c>
      <c r="I1290" s="36" t="s">
        <v>23</v>
      </c>
      <c r="J1290" s="36" t="s">
        <v>24</v>
      </c>
      <c r="K1290" s="36" t="s">
        <v>25</v>
      </c>
      <c r="L1290" s="39"/>
      <c r="M1290" s="39"/>
    </row>
    <row r="1291" spans="1:13" ht="15" customHeight="1" x14ac:dyDescent="0.35">
      <c r="A1291" s="140"/>
      <c r="B1291" s="140"/>
      <c r="C1291" s="140"/>
      <c r="D1291" s="140"/>
      <c r="E1291" s="47" t="s">
        <v>106</v>
      </c>
      <c r="F1291" s="36">
        <v>4</v>
      </c>
      <c r="G1291" s="54"/>
      <c r="H1291" s="54"/>
      <c r="I1291" s="54"/>
      <c r="J1291" s="54">
        <f>ROUND(F1291,3)</f>
        <v>4</v>
      </c>
      <c r="K1291" s="39"/>
      <c r="L1291" s="39"/>
      <c r="M1291" s="39"/>
    </row>
    <row r="1292" spans="1:13" ht="15" customHeight="1" x14ac:dyDescent="0.35">
      <c r="A1292" s="140"/>
      <c r="B1292" s="140"/>
      <c r="C1292" s="140"/>
      <c r="D1292" s="140"/>
      <c r="E1292" s="47" t="s">
        <v>107</v>
      </c>
      <c r="F1292" s="36">
        <v>7</v>
      </c>
      <c r="G1292" s="54"/>
      <c r="H1292" s="54"/>
      <c r="I1292" s="54"/>
      <c r="J1292" s="54">
        <f>ROUND(F1292,3)</f>
        <v>7</v>
      </c>
      <c r="K1292" s="39"/>
      <c r="L1292" s="39"/>
      <c r="M1292" s="39"/>
    </row>
    <row r="1293" spans="1:13" ht="15" customHeight="1" x14ac:dyDescent="0.35">
      <c r="A1293" s="140"/>
      <c r="B1293" s="140"/>
      <c r="C1293" s="140"/>
      <c r="D1293" s="140"/>
      <c r="E1293" s="47" t="s">
        <v>748</v>
      </c>
      <c r="F1293" s="36">
        <v>2</v>
      </c>
      <c r="G1293" s="54"/>
      <c r="H1293" s="54"/>
      <c r="I1293" s="54"/>
      <c r="J1293" s="54">
        <f>ROUND(F1293,3)</f>
        <v>2</v>
      </c>
      <c r="K1293" s="54">
        <f>SUM(J1291:J1293)</f>
        <v>13</v>
      </c>
      <c r="L1293" s="39"/>
      <c r="M1293" s="39"/>
    </row>
    <row r="1294" spans="1:13" ht="15.5" customHeight="1" x14ac:dyDescent="0.35">
      <c r="A1294" s="146"/>
      <c r="B1294" s="146"/>
      <c r="C1294" s="146"/>
      <c r="D1294" s="68" t="s">
        <v>736</v>
      </c>
      <c r="E1294" s="69"/>
      <c r="F1294" s="69"/>
      <c r="G1294" s="69"/>
      <c r="H1294" s="69"/>
      <c r="I1294" s="69"/>
      <c r="J1294" s="69"/>
      <c r="K1294" s="69"/>
      <c r="L1294" s="121">
        <f>M1276+M1280+M1282+M1288</f>
        <v>0</v>
      </c>
      <c r="M1294" s="121">
        <f>ROUND(L1294,2)</f>
        <v>0</v>
      </c>
    </row>
    <row r="1295" spans="1:13" ht="15.5" customHeight="1" x14ac:dyDescent="0.35">
      <c r="A1295" s="125" t="s">
        <v>752</v>
      </c>
      <c r="B1295" s="125" t="s">
        <v>12</v>
      </c>
      <c r="C1295" s="126"/>
      <c r="D1295" s="188" t="s">
        <v>753</v>
      </c>
      <c r="E1295" s="188"/>
      <c r="F1295" s="188"/>
      <c r="G1295" s="188"/>
      <c r="H1295" s="188"/>
      <c r="I1295" s="188"/>
      <c r="J1295" s="188"/>
      <c r="K1295" s="126"/>
      <c r="L1295" s="127">
        <f>L1306</f>
        <v>0</v>
      </c>
      <c r="M1295" s="127">
        <f>ROUND(L1295,2)</f>
        <v>0</v>
      </c>
    </row>
    <row r="1296" spans="1:13" ht="15.5" customHeight="1" x14ac:dyDescent="0.35">
      <c r="A1296" s="75" t="s">
        <v>754</v>
      </c>
      <c r="B1296" s="47" t="s">
        <v>16</v>
      </c>
      <c r="C1296" s="47" t="s">
        <v>122</v>
      </c>
      <c r="D1296" s="145" t="s">
        <v>755</v>
      </c>
      <c r="E1296" s="145"/>
      <c r="F1296" s="145"/>
      <c r="G1296" s="145"/>
      <c r="H1296" s="145"/>
      <c r="I1296" s="145"/>
      <c r="J1296" s="145"/>
      <c r="K1296" s="54">
        <f>SUM(K1299:K1299)</f>
        <v>1</v>
      </c>
      <c r="L1296" s="77"/>
      <c r="M1296" s="77">
        <f>ROUND(K1296*L1296,2)</f>
        <v>0</v>
      </c>
    </row>
    <row r="1297" spans="1:13" ht="59.5" customHeight="1" x14ac:dyDescent="0.35">
      <c r="A1297" s="140"/>
      <c r="B1297" s="140"/>
      <c r="C1297" s="140"/>
      <c r="D1297" s="142" t="s">
        <v>756</v>
      </c>
      <c r="E1297" s="143"/>
      <c r="F1297" s="143"/>
      <c r="G1297" s="143"/>
      <c r="H1297" s="143"/>
      <c r="I1297" s="143"/>
      <c r="J1297" s="144"/>
      <c r="K1297" s="78"/>
      <c r="L1297" s="78"/>
      <c r="M1297" s="78"/>
    </row>
    <row r="1298" spans="1:13" ht="15" customHeight="1" x14ac:dyDescent="0.35">
      <c r="A1298" s="140"/>
      <c r="B1298" s="140"/>
      <c r="C1298" s="140"/>
      <c r="D1298" s="140"/>
      <c r="E1298" s="47"/>
      <c r="F1298" s="36" t="s">
        <v>20</v>
      </c>
      <c r="G1298" s="36" t="s">
        <v>21</v>
      </c>
      <c r="H1298" s="36" t="s">
        <v>22</v>
      </c>
      <c r="I1298" s="36" t="s">
        <v>23</v>
      </c>
      <c r="J1298" s="36" t="s">
        <v>24</v>
      </c>
      <c r="K1298" s="36" t="s">
        <v>25</v>
      </c>
      <c r="L1298" s="39"/>
      <c r="M1298" s="39"/>
    </row>
    <row r="1299" spans="1:13" ht="15" customHeight="1" x14ac:dyDescent="0.35">
      <c r="A1299" s="140"/>
      <c r="B1299" s="140"/>
      <c r="C1299" s="140"/>
      <c r="D1299" s="140"/>
      <c r="E1299" s="47"/>
      <c r="F1299" s="36">
        <v>1</v>
      </c>
      <c r="G1299" s="54"/>
      <c r="H1299" s="54"/>
      <c r="I1299" s="54"/>
      <c r="J1299" s="54">
        <f>ROUND(F1299,3)</f>
        <v>1</v>
      </c>
      <c r="K1299" s="54">
        <f>SUM(J1299:J1299)</f>
        <v>1</v>
      </c>
      <c r="L1299" s="39"/>
      <c r="M1299" s="39"/>
    </row>
    <row r="1300" spans="1:13" ht="15.5" customHeight="1" x14ac:dyDescent="0.35">
      <c r="A1300" s="75" t="s">
        <v>757</v>
      </c>
      <c r="B1300" s="47" t="s">
        <v>16</v>
      </c>
      <c r="C1300" s="47" t="s">
        <v>6</v>
      </c>
      <c r="D1300" s="145" t="s">
        <v>758</v>
      </c>
      <c r="E1300" s="145"/>
      <c r="F1300" s="145"/>
      <c r="G1300" s="145"/>
      <c r="H1300" s="145"/>
      <c r="I1300" s="145"/>
      <c r="J1300" s="145"/>
      <c r="K1300" s="54">
        <f>SUM(K1303:K1303)</f>
        <v>2</v>
      </c>
      <c r="L1300" s="77"/>
      <c r="M1300" s="77">
        <f>ROUND(K1300*L1300,2)</f>
        <v>0</v>
      </c>
    </row>
    <row r="1301" spans="1:13" ht="109.5" customHeight="1" x14ac:dyDescent="0.35">
      <c r="A1301" s="140"/>
      <c r="B1301" s="140"/>
      <c r="C1301" s="140"/>
      <c r="D1301" s="142" t="s">
        <v>759</v>
      </c>
      <c r="E1301" s="143"/>
      <c r="F1301" s="143"/>
      <c r="G1301" s="143"/>
      <c r="H1301" s="143"/>
      <c r="I1301" s="143"/>
      <c r="J1301" s="144"/>
      <c r="K1301" s="78"/>
      <c r="L1301" s="78"/>
      <c r="M1301" s="78"/>
    </row>
    <row r="1302" spans="1:13" ht="15" customHeight="1" x14ac:dyDescent="0.35">
      <c r="A1302" s="140"/>
      <c r="B1302" s="140"/>
      <c r="C1302" s="140"/>
      <c r="D1302" s="140"/>
      <c r="E1302" s="47"/>
      <c r="F1302" s="36" t="s">
        <v>20</v>
      </c>
      <c r="G1302" s="36" t="s">
        <v>21</v>
      </c>
      <c r="H1302" s="36" t="s">
        <v>22</v>
      </c>
      <c r="I1302" s="36" t="s">
        <v>23</v>
      </c>
      <c r="J1302" s="36" t="s">
        <v>24</v>
      </c>
      <c r="K1302" s="36" t="s">
        <v>25</v>
      </c>
      <c r="L1302" s="39"/>
      <c r="M1302" s="39"/>
    </row>
    <row r="1303" spans="1:13" ht="21.15" customHeight="1" x14ac:dyDescent="0.35">
      <c r="A1303" s="140"/>
      <c r="B1303" s="140"/>
      <c r="C1303" s="140"/>
      <c r="D1303" s="140"/>
      <c r="E1303" s="47" t="s">
        <v>760</v>
      </c>
      <c r="F1303" s="36">
        <v>2</v>
      </c>
      <c r="G1303" s="54"/>
      <c r="H1303" s="54"/>
      <c r="I1303" s="54"/>
      <c r="J1303" s="54">
        <f>ROUND(F1303,3)</f>
        <v>2</v>
      </c>
      <c r="K1303" s="54">
        <f>SUM(J1303:J1303)</f>
        <v>2</v>
      </c>
      <c r="L1303" s="39"/>
      <c r="M1303" s="39"/>
    </row>
    <row r="1304" spans="1:13" ht="15.5" customHeight="1" x14ac:dyDescent="0.35">
      <c r="A1304" s="114" t="s">
        <v>761</v>
      </c>
      <c r="B1304" s="115" t="s">
        <v>16</v>
      </c>
      <c r="C1304" s="115" t="s">
        <v>6</v>
      </c>
      <c r="D1304" s="189" t="s">
        <v>762</v>
      </c>
      <c r="E1304" s="189"/>
      <c r="F1304" s="189"/>
      <c r="G1304" s="189"/>
      <c r="H1304" s="189"/>
      <c r="I1304" s="189"/>
      <c r="J1304" s="189"/>
      <c r="K1304" s="116">
        <f>ROUND(2,2)</f>
        <v>2</v>
      </c>
      <c r="L1304" s="117"/>
      <c r="M1304" s="117">
        <f>ROUND(K1304*L1304,2)</f>
        <v>0</v>
      </c>
    </row>
    <row r="1305" spans="1:13" ht="92" customHeight="1" x14ac:dyDescent="0.35">
      <c r="A1305" s="141"/>
      <c r="B1305" s="141"/>
      <c r="C1305" s="141"/>
      <c r="D1305" s="137" t="s">
        <v>763</v>
      </c>
      <c r="E1305" s="138"/>
      <c r="F1305" s="138"/>
      <c r="G1305" s="138"/>
      <c r="H1305" s="138"/>
      <c r="I1305" s="138"/>
      <c r="J1305" s="139"/>
      <c r="K1305" s="30"/>
      <c r="L1305" s="30"/>
      <c r="M1305" s="30"/>
    </row>
    <row r="1306" spans="1:13" ht="15.5" customHeight="1" x14ac:dyDescent="0.35">
      <c r="A1306" s="191"/>
      <c r="B1306" s="191"/>
      <c r="C1306" s="191"/>
      <c r="D1306" s="99" t="s">
        <v>752</v>
      </c>
      <c r="E1306" s="100"/>
      <c r="F1306" s="100"/>
      <c r="G1306" s="100"/>
      <c r="H1306" s="100"/>
      <c r="I1306" s="100"/>
      <c r="J1306" s="100"/>
      <c r="K1306" s="100"/>
      <c r="L1306" s="107">
        <f>M1296+M1300+M1304</f>
        <v>0</v>
      </c>
      <c r="M1306" s="107">
        <f>ROUND(L1306,2)</f>
        <v>0</v>
      </c>
    </row>
    <row r="1307" spans="1:13" ht="15.5" customHeight="1" x14ac:dyDescent="0.35">
      <c r="A1307" s="192"/>
      <c r="B1307" s="192"/>
      <c r="C1307" s="192"/>
      <c r="D1307" s="122" t="s">
        <v>716</v>
      </c>
      <c r="E1307" s="123"/>
      <c r="F1307" s="123"/>
      <c r="G1307" s="123"/>
      <c r="H1307" s="123"/>
      <c r="I1307" s="123"/>
      <c r="J1307" s="123"/>
      <c r="K1307" s="123"/>
      <c r="L1307" s="124">
        <f>M1262+M1268+M1274+M1294+M1306</f>
        <v>0</v>
      </c>
      <c r="M1307" s="124">
        <f>ROUND(L1307,2)</f>
        <v>0</v>
      </c>
    </row>
    <row r="1308" spans="1:13" ht="15.5" customHeight="1" x14ac:dyDescent="0.35">
      <c r="A1308" s="101" t="s">
        <v>764</v>
      </c>
      <c r="B1308" s="101" t="s">
        <v>12</v>
      </c>
      <c r="C1308" s="102"/>
      <c r="D1308" s="147" t="s">
        <v>765</v>
      </c>
      <c r="E1308" s="147"/>
      <c r="F1308" s="147"/>
      <c r="G1308" s="147"/>
      <c r="H1308" s="147"/>
      <c r="I1308" s="147"/>
      <c r="J1308" s="147"/>
      <c r="K1308" s="102"/>
      <c r="L1308" s="108">
        <f>L1416</f>
        <v>0</v>
      </c>
      <c r="M1308" s="108">
        <f>ROUND(L1308,2)</f>
        <v>0</v>
      </c>
    </row>
    <row r="1309" spans="1:13" ht="15.5" customHeight="1" x14ac:dyDescent="0.35">
      <c r="A1309" s="103" t="s">
        <v>766</v>
      </c>
      <c r="B1309" s="103" t="s">
        <v>12</v>
      </c>
      <c r="C1309" s="104"/>
      <c r="D1309" s="190" t="s">
        <v>566</v>
      </c>
      <c r="E1309" s="190"/>
      <c r="F1309" s="190"/>
      <c r="G1309" s="190"/>
      <c r="H1309" s="190"/>
      <c r="I1309" s="190"/>
      <c r="J1309" s="190"/>
      <c r="K1309" s="104"/>
      <c r="L1309" s="128">
        <f>L1349</f>
        <v>0</v>
      </c>
      <c r="M1309" s="128">
        <f>ROUND(L1309,2)</f>
        <v>0</v>
      </c>
    </row>
    <row r="1310" spans="1:13" ht="21.15" customHeight="1" x14ac:dyDescent="0.35">
      <c r="A1310" s="27" t="s">
        <v>767</v>
      </c>
      <c r="B1310" s="28" t="s">
        <v>16</v>
      </c>
      <c r="C1310" s="28" t="s">
        <v>50</v>
      </c>
      <c r="D1310" s="148" t="s">
        <v>768</v>
      </c>
      <c r="E1310" s="148"/>
      <c r="F1310" s="148"/>
      <c r="G1310" s="148"/>
      <c r="H1310" s="148"/>
      <c r="I1310" s="148"/>
      <c r="J1310" s="148"/>
      <c r="K1310" s="53">
        <f>SUM(K1313:K1324)</f>
        <v>39.169999999999995</v>
      </c>
      <c r="L1310" s="35"/>
      <c r="M1310" s="35">
        <f>ROUND(K1310*L1310,2)</f>
        <v>0</v>
      </c>
    </row>
    <row r="1311" spans="1:13" ht="152.5" customHeight="1" x14ac:dyDescent="0.35">
      <c r="A1311" s="141"/>
      <c r="B1311" s="141"/>
      <c r="C1311" s="141"/>
      <c r="D1311" s="137" t="s">
        <v>769</v>
      </c>
      <c r="E1311" s="138"/>
      <c r="F1311" s="138"/>
      <c r="G1311" s="138"/>
      <c r="H1311" s="138"/>
      <c r="I1311" s="138"/>
      <c r="J1311" s="139"/>
      <c r="K1311" s="30"/>
      <c r="L1311" s="30"/>
      <c r="M1311" s="30"/>
    </row>
    <row r="1312" spans="1:13" ht="15" customHeight="1" x14ac:dyDescent="0.35">
      <c r="A1312" s="141"/>
      <c r="B1312" s="141"/>
      <c r="C1312" s="141"/>
      <c r="D1312" s="141"/>
      <c r="E1312" s="47"/>
      <c r="F1312" s="36" t="s">
        <v>20</v>
      </c>
      <c r="G1312" s="36" t="s">
        <v>21</v>
      </c>
      <c r="H1312" s="36" t="s">
        <v>22</v>
      </c>
      <c r="I1312" s="36" t="s">
        <v>23</v>
      </c>
      <c r="J1312" s="36" t="s">
        <v>24</v>
      </c>
      <c r="K1312" s="36" t="s">
        <v>25</v>
      </c>
      <c r="L1312" s="39"/>
      <c r="M1312" s="39"/>
    </row>
    <row r="1313" spans="1:13" ht="15" customHeight="1" x14ac:dyDescent="0.35">
      <c r="A1313" s="141"/>
      <c r="B1313" s="141"/>
      <c r="C1313" s="141"/>
      <c r="D1313" s="141"/>
      <c r="E1313" s="47"/>
      <c r="F1313" s="36">
        <v>1</v>
      </c>
      <c r="G1313" s="54">
        <v>8.43</v>
      </c>
      <c r="H1313" s="54"/>
      <c r="I1313" s="54"/>
      <c r="J1313" s="54">
        <f t="shared" ref="J1313:J1324" si="26">ROUND(F1313*G1313,3)</f>
        <v>8.43</v>
      </c>
      <c r="K1313" s="39"/>
      <c r="L1313" s="39"/>
      <c r="M1313" s="39"/>
    </row>
    <row r="1314" spans="1:13" ht="15" customHeight="1" x14ac:dyDescent="0.35">
      <c r="A1314" s="141"/>
      <c r="B1314" s="141"/>
      <c r="C1314" s="141"/>
      <c r="D1314" s="141"/>
      <c r="E1314" s="47"/>
      <c r="F1314" s="36">
        <v>1</v>
      </c>
      <c r="G1314" s="54">
        <v>4.74</v>
      </c>
      <c r="H1314" s="54"/>
      <c r="I1314" s="54"/>
      <c r="J1314" s="54">
        <f t="shared" si="26"/>
        <v>4.74</v>
      </c>
      <c r="K1314" s="39"/>
      <c r="L1314" s="39"/>
      <c r="M1314" s="39"/>
    </row>
    <row r="1315" spans="1:13" ht="15" customHeight="1" x14ac:dyDescent="0.35">
      <c r="A1315" s="141"/>
      <c r="B1315" s="141"/>
      <c r="C1315" s="141"/>
      <c r="D1315" s="141"/>
      <c r="E1315" s="47"/>
      <c r="F1315" s="36">
        <v>1</v>
      </c>
      <c r="G1315" s="54">
        <v>1.1200000000000001</v>
      </c>
      <c r="H1315" s="54"/>
      <c r="I1315" s="54"/>
      <c r="J1315" s="54">
        <f t="shared" si="26"/>
        <v>1.1200000000000001</v>
      </c>
      <c r="K1315" s="39"/>
      <c r="L1315" s="39"/>
      <c r="M1315" s="39"/>
    </row>
    <row r="1316" spans="1:13" ht="15" customHeight="1" x14ac:dyDescent="0.35">
      <c r="A1316" s="141"/>
      <c r="B1316" s="141"/>
      <c r="C1316" s="141"/>
      <c r="D1316" s="141"/>
      <c r="E1316" s="47"/>
      <c r="F1316" s="36">
        <v>1</v>
      </c>
      <c r="G1316" s="54">
        <v>4.1500000000000004</v>
      </c>
      <c r="H1316" s="54"/>
      <c r="I1316" s="54"/>
      <c r="J1316" s="54">
        <f t="shared" si="26"/>
        <v>4.1500000000000004</v>
      </c>
      <c r="K1316" s="39"/>
      <c r="L1316" s="39"/>
      <c r="M1316" s="39"/>
    </row>
    <row r="1317" spans="1:13" ht="15" customHeight="1" x14ac:dyDescent="0.35">
      <c r="A1317" s="141"/>
      <c r="B1317" s="141"/>
      <c r="C1317" s="141"/>
      <c r="D1317" s="141"/>
      <c r="E1317" s="47"/>
      <c r="F1317" s="36">
        <v>1</v>
      </c>
      <c r="G1317" s="54">
        <v>0.95</v>
      </c>
      <c r="H1317" s="54"/>
      <c r="I1317" s="54"/>
      <c r="J1317" s="54">
        <f t="shared" si="26"/>
        <v>0.95</v>
      </c>
      <c r="K1317" s="39"/>
      <c r="L1317" s="39"/>
      <c r="M1317" s="39"/>
    </row>
    <row r="1318" spans="1:13" ht="15" customHeight="1" x14ac:dyDescent="0.35">
      <c r="A1318" s="141"/>
      <c r="B1318" s="141"/>
      <c r="C1318" s="141"/>
      <c r="D1318" s="141"/>
      <c r="E1318" s="47"/>
      <c r="F1318" s="36">
        <v>1</v>
      </c>
      <c r="G1318" s="54">
        <v>1.5</v>
      </c>
      <c r="H1318" s="54"/>
      <c r="I1318" s="54"/>
      <c r="J1318" s="54">
        <f t="shared" si="26"/>
        <v>1.5</v>
      </c>
      <c r="K1318" s="39"/>
      <c r="L1318" s="39"/>
      <c r="M1318" s="39"/>
    </row>
    <row r="1319" spans="1:13" ht="15" customHeight="1" x14ac:dyDescent="0.35">
      <c r="A1319" s="141"/>
      <c r="B1319" s="141"/>
      <c r="C1319" s="141"/>
      <c r="D1319" s="141"/>
      <c r="E1319" s="47"/>
      <c r="F1319" s="36">
        <v>1</v>
      </c>
      <c r="G1319" s="54">
        <v>0.46</v>
      </c>
      <c r="H1319" s="54"/>
      <c r="I1319" s="54"/>
      <c r="J1319" s="54">
        <f t="shared" si="26"/>
        <v>0.46</v>
      </c>
      <c r="K1319" s="39"/>
      <c r="L1319" s="39"/>
      <c r="M1319" s="39"/>
    </row>
    <row r="1320" spans="1:13" ht="15" customHeight="1" x14ac:dyDescent="0.35">
      <c r="A1320" s="141"/>
      <c r="B1320" s="141"/>
      <c r="C1320" s="141"/>
      <c r="D1320" s="141"/>
      <c r="E1320" s="47"/>
      <c r="F1320" s="36">
        <v>1</v>
      </c>
      <c r="G1320" s="54">
        <v>1.85</v>
      </c>
      <c r="H1320" s="54"/>
      <c r="I1320" s="54"/>
      <c r="J1320" s="54">
        <f t="shared" si="26"/>
        <v>1.85</v>
      </c>
      <c r="K1320" s="39"/>
      <c r="L1320" s="39"/>
      <c r="M1320" s="39"/>
    </row>
    <row r="1321" spans="1:13" ht="15" customHeight="1" x14ac:dyDescent="0.35">
      <c r="A1321" s="141"/>
      <c r="B1321" s="141"/>
      <c r="C1321" s="141"/>
      <c r="D1321" s="141"/>
      <c r="E1321" s="47"/>
      <c r="F1321" s="36">
        <v>1</v>
      </c>
      <c r="G1321" s="54">
        <v>4.7</v>
      </c>
      <c r="H1321" s="54"/>
      <c r="I1321" s="54"/>
      <c r="J1321" s="54">
        <f t="shared" si="26"/>
        <v>4.7</v>
      </c>
      <c r="K1321" s="39"/>
      <c r="L1321" s="39"/>
      <c r="M1321" s="39"/>
    </row>
    <row r="1322" spans="1:13" ht="15" customHeight="1" x14ac:dyDescent="0.35">
      <c r="A1322" s="141"/>
      <c r="B1322" s="141"/>
      <c r="C1322" s="141"/>
      <c r="D1322" s="141"/>
      <c r="E1322" s="47"/>
      <c r="F1322" s="36">
        <v>5</v>
      </c>
      <c r="G1322" s="54">
        <v>0.5</v>
      </c>
      <c r="H1322" s="54"/>
      <c r="I1322" s="54"/>
      <c r="J1322" s="54">
        <f t="shared" si="26"/>
        <v>2.5</v>
      </c>
      <c r="K1322" s="39"/>
      <c r="L1322" s="39"/>
      <c r="M1322" s="39"/>
    </row>
    <row r="1323" spans="1:13" ht="15" customHeight="1" x14ac:dyDescent="0.35">
      <c r="A1323" s="141"/>
      <c r="B1323" s="141"/>
      <c r="C1323" s="141"/>
      <c r="D1323" s="141"/>
      <c r="E1323" s="47"/>
      <c r="F1323" s="36">
        <v>1</v>
      </c>
      <c r="G1323" s="54">
        <v>6.3</v>
      </c>
      <c r="H1323" s="54"/>
      <c r="I1323" s="54"/>
      <c r="J1323" s="54">
        <f t="shared" si="26"/>
        <v>6.3</v>
      </c>
      <c r="K1323" s="39"/>
      <c r="L1323" s="39"/>
      <c r="M1323" s="39"/>
    </row>
    <row r="1324" spans="1:13" ht="15" customHeight="1" x14ac:dyDescent="0.35">
      <c r="A1324" s="141"/>
      <c r="B1324" s="141"/>
      <c r="C1324" s="141"/>
      <c r="D1324" s="141"/>
      <c r="E1324" s="47"/>
      <c r="F1324" s="36">
        <v>1</v>
      </c>
      <c r="G1324" s="54">
        <v>2.4700000000000002</v>
      </c>
      <c r="H1324" s="54"/>
      <c r="I1324" s="54"/>
      <c r="J1324" s="54">
        <f t="shared" si="26"/>
        <v>2.4700000000000002</v>
      </c>
      <c r="K1324" s="54">
        <f>SUM(J1313:J1324)</f>
        <v>39.169999999999995</v>
      </c>
      <c r="L1324" s="39"/>
      <c r="M1324" s="39"/>
    </row>
    <row r="1325" spans="1:13" ht="21.15" customHeight="1" x14ac:dyDescent="0.35">
      <c r="A1325" s="27" t="s">
        <v>770</v>
      </c>
      <c r="B1325" s="28" t="s">
        <v>16</v>
      </c>
      <c r="C1325" s="28" t="s">
        <v>50</v>
      </c>
      <c r="D1325" s="148" t="s">
        <v>771</v>
      </c>
      <c r="E1325" s="148"/>
      <c r="F1325" s="148"/>
      <c r="G1325" s="148"/>
      <c r="H1325" s="148"/>
      <c r="I1325" s="148"/>
      <c r="J1325" s="148"/>
      <c r="K1325" s="53">
        <f>SUM(K1328:K1328)</f>
        <v>10.66</v>
      </c>
      <c r="L1325" s="35"/>
      <c r="M1325" s="35">
        <f>ROUND(K1325*L1325,2)</f>
        <v>0</v>
      </c>
    </row>
    <row r="1326" spans="1:13" ht="154.5" customHeight="1" x14ac:dyDescent="0.35">
      <c r="A1326" s="140"/>
      <c r="B1326" s="140"/>
      <c r="C1326" s="140"/>
      <c r="D1326" s="142" t="s">
        <v>772</v>
      </c>
      <c r="E1326" s="143"/>
      <c r="F1326" s="143"/>
      <c r="G1326" s="143"/>
      <c r="H1326" s="143"/>
      <c r="I1326" s="143"/>
      <c r="J1326" s="144"/>
      <c r="K1326" s="78"/>
      <c r="L1326" s="78"/>
      <c r="M1326" s="78"/>
    </row>
    <row r="1327" spans="1:13" ht="15" customHeight="1" x14ac:dyDescent="0.35">
      <c r="A1327" s="140"/>
      <c r="B1327" s="140"/>
      <c r="C1327" s="140"/>
      <c r="D1327" s="140"/>
      <c r="E1327" s="47"/>
      <c r="F1327" s="36" t="s">
        <v>20</v>
      </c>
      <c r="G1327" s="36" t="s">
        <v>21</v>
      </c>
      <c r="H1327" s="36" t="s">
        <v>22</v>
      </c>
      <c r="I1327" s="36" t="s">
        <v>23</v>
      </c>
      <c r="J1327" s="36" t="s">
        <v>24</v>
      </c>
      <c r="K1327" s="36" t="s">
        <v>25</v>
      </c>
      <c r="L1327" s="39"/>
      <c r="M1327" s="39"/>
    </row>
    <row r="1328" spans="1:13" ht="15" customHeight="1" x14ac:dyDescent="0.35">
      <c r="A1328" s="140"/>
      <c r="B1328" s="140"/>
      <c r="C1328" s="140"/>
      <c r="D1328" s="140"/>
      <c r="E1328" s="47"/>
      <c r="F1328" s="36">
        <v>1</v>
      </c>
      <c r="G1328" s="54">
        <v>10.66</v>
      </c>
      <c r="H1328" s="54"/>
      <c r="I1328" s="54"/>
      <c r="J1328" s="54">
        <f>ROUND(F1328*G1328,3)</f>
        <v>10.66</v>
      </c>
      <c r="K1328" s="54">
        <f>SUM(J1328:J1328)</f>
        <v>10.66</v>
      </c>
      <c r="L1328" s="39"/>
      <c r="M1328" s="39"/>
    </row>
    <row r="1329" spans="1:13" ht="21.15" customHeight="1" x14ac:dyDescent="0.35">
      <c r="A1329" s="75" t="s">
        <v>773</v>
      </c>
      <c r="B1329" s="47" t="s">
        <v>16</v>
      </c>
      <c r="C1329" s="47" t="s">
        <v>50</v>
      </c>
      <c r="D1329" s="145" t="s">
        <v>774</v>
      </c>
      <c r="E1329" s="145"/>
      <c r="F1329" s="145"/>
      <c r="G1329" s="145"/>
      <c r="H1329" s="145"/>
      <c r="I1329" s="145"/>
      <c r="J1329" s="145"/>
      <c r="K1329" s="54">
        <f>SUM(K1332:K1332)</f>
        <v>2</v>
      </c>
      <c r="L1329" s="77"/>
      <c r="M1329" s="77">
        <f>ROUND(K1329*L1329,2)</f>
        <v>0</v>
      </c>
    </row>
    <row r="1330" spans="1:13" ht="169" customHeight="1" x14ac:dyDescent="0.35">
      <c r="A1330" s="140"/>
      <c r="B1330" s="140"/>
      <c r="C1330" s="140"/>
      <c r="D1330" s="142" t="s">
        <v>775</v>
      </c>
      <c r="E1330" s="143"/>
      <c r="F1330" s="143"/>
      <c r="G1330" s="143"/>
      <c r="H1330" s="143"/>
      <c r="I1330" s="143"/>
      <c r="J1330" s="144"/>
      <c r="K1330" s="78"/>
      <c r="L1330" s="78"/>
      <c r="M1330" s="78"/>
    </row>
    <row r="1331" spans="1:13" ht="15" customHeight="1" x14ac:dyDescent="0.35">
      <c r="A1331" s="140"/>
      <c r="B1331" s="140"/>
      <c r="C1331" s="140"/>
      <c r="D1331" s="140"/>
      <c r="E1331" s="47"/>
      <c r="F1331" s="36" t="s">
        <v>20</v>
      </c>
      <c r="G1331" s="36" t="s">
        <v>21</v>
      </c>
      <c r="H1331" s="36" t="s">
        <v>22</v>
      </c>
      <c r="I1331" s="36" t="s">
        <v>23</v>
      </c>
      <c r="J1331" s="36" t="s">
        <v>24</v>
      </c>
      <c r="K1331" s="36" t="s">
        <v>25</v>
      </c>
      <c r="L1331" s="39"/>
      <c r="M1331" s="39"/>
    </row>
    <row r="1332" spans="1:13" ht="15" customHeight="1" x14ac:dyDescent="0.35">
      <c r="A1332" s="140"/>
      <c r="B1332" s="140"/>
      <c r="C1332" s="140"/>
      <c r="D1332" s="140"/>
      <c r="E1332" s="47"/>
      <c r="F1332" s="36">
        <v>1</v>
      </c>
      <c r="G1332" s="54">
        <v>2</v>
      </c>
      <c r="H1332" s="54"/>
      <c r="I1332" s="54"/>
      <c r="J1332" s="54">
        <f>ROUND(F1332*G1332,3)</f>
        <v>2</v>
      </c>
      <c r="K1332" s="54">
        <f>SUM(J1332:J1332)</f>
        <v>2</v>
      </c>
      <c r="L1332" s="39"/>
      <c r="M1332" s="39"/>
    </row>
    <row r="1333" spans="1:13" ht="21.15" customHeight="1" x14ac:dyDescent="0.35">
      <c r="A1333" s="27" t="s">
        <v>776</v>
      </c>
      <c r="B1333" s="28" t="s">
        <v>16</v>
      </c>
      <c r="C1333" s="28" t="s">
        <v>50</v>
      </c>
      <c r="D1333" s="148" t="s">
        <v>777</v>
      </c>
      <c r="E1333" s="148"/>
      <c r="F1333" s="148"/>
      <c r="G1333" s="148"/>
      <c r="H1333" s="148"/>
      <c r="I1333" s="148"/>
      <c r="J1333" s="148"/>
      <c r="K1333" s="53">
        <f>SUM(K1336:K1336)</f>
        <v>36</v>
      </c>
      <c r="L1333" s="35"/>
      <c r="M1333" s="35">
        <f>ROUND(K1333*L1333,2)</f>
        <v>0</v>
      </c>
    </row>
    <row r="1334" spans="1:13" ht="108.5" customHeight="1" x14ac:dyDescent="0.35">
      <c r="A1334" s="140"/>
      <c r="B1334" s="140"/>
      <c r="C1334" s="140"/>
      <c r="D1334" s="142" t="s">
        <v>778</v>
      </c>
      <c r="E1334" s="143"/>
      <c r="F1334" s="143"/>
      <c r="G1334" s="143"/>
      <c r="H1334" s="143"/>
      <c r="I1334" s="143"/>
      <c r="J1334" s="144"/>
      <c r="K1334" s="78"/>
      <c r="L1334" s="78"/>
      <c r="M1334" s="78"/>
    </row>
    <row r="1335" spans="1:13" ht="15" customHeight="1" x14ac:dyDescent="0.35">
      <c r="A1335" s="140"/>
      <c r="B1335" s="140"/>
      <c r="C1335" s="140"/>
      <c r="D1335" s="140"/>
      <c r="E1335" s="47"/>
      <c r="F1335" s="36" t="s">
        <v>20</v>
      </c>
      <c r="G1335" s="36" t="s">
        <v>21</v>
      </c>
      <c r="H1335" s="36" t="s">
        <v>22</v>
      </c>
      <c r="I1335" s="36" t="s">
        <v>23</v>
      </c>
      <c r="J1335" s="36" t="s">
        <v>24</v>
      </c>
      <c r="K1335" s="36" t="s">
        <v>25</v>
      </c>
      <c r="L1335" s="39"/>
      <c r="M1335" s="39"/>
    </row>
    <row r="1336" spans="1:13" ht="15" customHeight="1" x14ac:dyDescent="0.35">
      <c r="A1336" s="140"/>
      <c r="B1336" s="140"/>
      <c r="C1336" s="140"/>
      <c r="D1336" s="140"/>
      <c r="E1336" s="47"/>
      <c r="F1336" s="36">
        <v>1</v>
      </c>
      <c r="G1336" s="54">
        <v>36</v>
      </c>
      <c r="H1336" s="54"/>
      <c r="I1336" s="54"/>
      <c r="J1336" s="54">
        <f>ROUND(F1336*G1336,3)</f>
        <v>36</v>
      </c>
      <c r="K1336" s="54">
        <f>SUM(J1336:J1336)</f>
        <v>36</v>
      </c>
      <c r="L1336" s="39"/>
      <c r="M1336" s="39"/>
    </row>
    <row r="1337" spans="1:13" ht="21.15" customHeight="1" x14ac:dyDescent="0.35">
      <c r="A1337" s="75" t="s">
        <v>779</v>
      </c>
      <c r="B1337" s="47" t="s">
        <v>16</v>
      </c>
      <c r="C1337" s="47" t="s">
        <v>50</v>
      </c>
      <c r="D1337" s="145" t="s">
        <v>780</v>
      </c>
      <c r="E1337" s="145"/>
      <c r="F1337" s="145"/>
      <c r="G1337" s="145"/>
      <c r="H1337" s="145"/>
      <c r="I1337" s="145"/>
      <c r="J1337" s="145"/>
      <c r="K1337" s="54">
        <f>SUM(K1340:K1340)</f>
        <v>25</v>
      </c>
      <c r="L1337" s="77"/>
      <c r="M1337" s="77">
        <f>ROUND(K1337*L1337,2)</f>
        <v>0</v>
      </c>
    </row>
    <row r="1338" spans="1:13" ht="100" customHeight="1" x14ac:dyDescent="0.35">
      <c r="A1338" s="140"/>
      <c r="B1338" s="140"/>
      <c r="C1338" s="140"/>
      <c r="D1338" s="142" t="s">
        <v>781</v>
      </c>
      <c r="E1338" s="143"/>
      <c r="F1338" s="143"/>
      <c r="G1338" s="143"/>
      <c r="H1338" s="143"/>
      <c r="I1338" s="143"/>
      <c r="J1338" s="144"/>
      <c r="K1338" s="78"/>
      <c r="L1338" s="78"/>
      <c r="M1338" s="78"/>
    </row>
    <row r="1339" spans="1:13" ht="15" customHeight="1" x14ac:dyDescent="0.35">
      <c r="A1339" s="140"/>
      <c r="B1339" s="140"/>
      <c r="C1339" s="140"/>
      <c r="D1339" s="140"/>
      <c r="E1339" s="47"/>
      <c r="F1339" s="36" t="s">
        <v>20</v>
      </c>
      <c r="G1339" s="36" t="s">
        <v>21</v>
      </c>
      <c r="H1339" s="36" t="s">
        <v>22</v>
      </c>
      <c r="I1339" s="36" t="s">
        <v>23</v>
      </c>
      <c r="J1339" s="36" t="s">
        <v>24</v>
      </c>
      <c r="K1339" s="36" t="s">
        <v>25</v>
      </c>
      <c r="L1339" s="39"/>
      <c r="M1339" s="39"/>
    </row>
    <row r="1340" spans="1:13" ht="15" customHeight="1" x14ac:dyDescent="0.35">
      <c r="A1340" s="140"/>
      <c r="B1340" s="140"/>
      <c r="C1340" s="140"/>
      <c r="D1340" s="140"/>
      <c r="E1340" s="47"/>
      <c r="F1340" s="36">
        <v>1</v>
      </c>
      <c r="G1340" s="54">
        <v>25</v>
      </c>
      <c r="H1340" s="54"/>
      <c r="I1340" s="54"/>
      <c r="J1340" s="54">
        <f>ROUND(F1340*G1340,3)</f>
        <v>25</v>
      </c>
      <c r="K1340" s="54">
        <f>SUM(J1340:J1340)</f>
        <v>25</v>
      </c>
      <c r="L1340" s="39"/>
      <c r="M1340" s="39"/>
    </row>
    <row r="1341" spans="1:13" ht="21.15" customHeight="1" x14ac:dyDescent="0.35">
      <c r="A1341" s="27" t="s">
        <v>782</v>
      </c>
      <c r="B1341" s="28" t="s">
        <v>16</v>
      </c>
      <c r="C1341" s="28" t="s">
        <v>50</v>
      </c>
      <c r="D1341" s="148" t="s">
        <v>783</v>
      </c>
      <c r="E1341" s="148"/>
      <c r="F1341" s="148"/>
      <c r="G1341" s="148"/>
      <c r="H1341" s="148"/>
      <c r="I1341" s="148"/>
      <c r="J1341" s="148"/>
      <c r="K1341" s="53">
        <f>SUM(K1344:K1344)</f>
        <v>15</v>
      </c>
      <c r="L1341" s="35"/>
      <c r="M1341" s="35">
        <f>ROUND(K1341*L1341,2)</f>
        <v>0</v>
      </c>
    </row>
    <row r="1342" spans="1:13" ht="102" customHeight="1" x14ac:dyDescent="0.35">
      <c r="A1342" s="141"/>
      <c r="B1342" s="141"/>
      <c r="C1342" s="141"/>
      <c r="D1342" s="137" t="s">
        <v>784</v>
      </c>
      <c r="E1342" s="138"/>
      <c r="F1342" s="138"/>
      <c r="G1342" s="138"/>
      <c r="H1342" s="138"/>
      <c r="I1342" s="138"/>
      <c r="J1342" s="139"/>
      <c r="K1342" s="30"/>
      <c r="L1342" s="30"/>
      <c r="M1342" s="30"/>
    </row>
    <row r="1343" spans="1:13" ht="15" customHeight="1" x14ac:dyDescent="0.35">
      <c r="A1343" s="141"/>
      <c r="B1343" s="141"/>
      <c r="C1343" s="141"/>
      <c r="D1343" s="141"/>
      <c r="E1343" s="19"/>
      <c r="F1343" s="36" t="s">
        <v>20</v>
      </c>
      <c r="G1343" s="36" t="s">
        <v>21</v>
      </c>
      <c r="H1343" s="36" t="s">
        <v>22</v>
      </c>
      <c r="I1343" s="36" t="s">
        <v>23</v>
      </c>
      <c r="J1343" s="36" t="s">
        <v>24</v>
      </c>
      <c r="K1343" s="36" t="s">
        <v>25</v>
      </c>
      <c r="L1343" s="22"/>
      <c r="M1343" s="22"/>
    </row>
    <row r="1344" spans="1:13" ht="15" customHeight="1" x14ac:dyDescent="0.35">
      <c r="A1344" s="141"/>
      <c r="B1344" s="141"/>
      <c r="C1344" s="141"/>
      <c r="D1344" s="141"/>
      <c r="E1344" s="28"/>
      <c r="F1344" s="36">
        <v>1</v>
      </c>
      <c r="G1344" s="54">
        <v>15</v>
      </c>
      <c r="H1344" s="54"/>
      <c r="I1344" s="54"/>
      <c r="J1344" s="54">
        <f>ROUND(F1344*G1344,3)</f>
        <v>15</v>
      </c>
      <c r="K1344" s="54">
        <f>SUM(J1344:J1344)</f>
        <v>15</v>
      </c>
      <c r="L1344" s="22"/>
      <c r="M1344" s="22"/>
    </row>
    <row r="1345" spans="1:13" ht="21.15" customHeight="1" x14ac:dyDescent="0.35">
      <c r="A1345" s="75" t="s">
        <v>785</v>
      </c>
      <c r="B1345" s="47" t="s">
        <v>16</v>
      </c>
      <c r="C1345" s="47" t="s">
        <v>50</v>
      </c>
      <c r="D1345" s="145" t="s">
        <v>786</v>
      </c>
      <c r="E1345" s="145"/>
      <c r="F1345" s="145"/>
      <c r="G1345" s="145"/>
      <c r="H1345" s="145"/>
      <c r="I1345" s="145"/>
      <c r="J1345" s="145"/>
      <c r="K1345" s="54">
        <f>SUM(K1348:K1348)</f>
        <v>11</v>
      </c>
      <c r="L1345" s="77"/>
      <c r="M1345" s="77">
        <f>ROUND(K1345*L1345,2)</f>
        <v>0</v>
      </c>
    </row>
    <row r="1346" spans="1:13" ht="102.5" customHeight="1" x14ac:dyDescent="0.35">
      <c r="A1346" s="140"/>
      <c r="B1346" s="140"/>
      <c r="C1346" s="140"/>
      <c r="D1346" s="142" t="s">
        <v>787</v>
      </c>
      <c r="E1346" s="143"/>
      <c r="F1346" s="143"/>
      <c r="G1346" s="143"/>
      <c r="H1346" s="143"/>
      <c r="I1346" s="143"/>
      <c r="J1346" s="144"/>
      <c r="K1346" s="78"/>
      <c r="L1346" s="78"/>
      <c r="M1346" s="78"/>
    </row>
    <row r="1347" spans="1:13" ht="15" customHeight="1" x14ac:dyDescent="0.35">
      <c r="A1347" s="140"/>
      <c r="B1347" s="140"/>
      <c r="C1347" s="140"/>
      <c r="D1347" s="140"/>
      <c r="E1347" s="47"/>
      <c r="F1347" s="36" t="s">
        <v>20</v>
      </c>
      <c r="G1347" s="36" t="s">
        <v>21</v>
      </c>
      <c r="H1347" s="36" t="s">
        <v>22</v>
      </c>
      <c r="I1347" s="36" t="s">
        <v>23</v>
      </c>
      <c r="J1347" s="36" t="s">
        <v>24</v>
      </c>
      <c r="K1347" s="36" t="s">
        <v>25</v>
      </c>
      <c r="L1347" s="39"/>
      <c r="M1347" s="39"/>
    </row>
    <row r="1348" spans="1:13" ht="15" customHeight="1" x14ac:dyDescent="0.35">
      <c r="A1348" s="140"/>
      <c r="B1348" s="140"/>
      <c r="C1348" s="140"/>
      <c r="D1348" s="140"/>
      <c r="E1348" s="47"/>
      <c r="F1348" s="36">
        <v>1</v>
      </c>
      <c r="G1348" s="54">
        <v>11</v>
      </c>
      <c r="H1348" s="54"/>
      <c r="I1348" s="54"/>
      <c r="J1348" s="54">
        <f>ROUND(F1348*G1348,3)</f>
        <v>11</v>
      </c>
      <c r="K1348" s="54">
        <f>SUM(J1348:J1348)</f>
        <v>11</v>
      </c>
      <c r="L1348" s="39"/>
      <c r="M1348" s="39"/>
    </row>
    <row r="1349" spans="1:13" ht="15.5" customHeight="1" x14ac:dyDescent="0.35">
      <c r="A1349" s="146"/>
      <c r="B1349" s="146"/>
      <c r="C1349" s="146"/>
      <c r="D1349" s="68" t="s">
        <v>766</v>
      </c>
      <c r="E1349" s="69"/>
      <c r="F1349" s="69"/>
      <c r="G1349" s="69"/>
      <c r="H1349" s="69"/>
      <c r="I1349" s="69"/>
      <c r="J1349" s="69"/>
      <c r="K1349" s="69"/>
      <c r="L1349" s="121">
        <f>M1310+M1325+M1329+M1333+M1337+M1341+M1345</f>
        <v>0</v>
      </c>
      <c r="M1349" s="121">
        <f>ROUND(L1349,2)</f>
        <v>0</v>
      </c>
    </row>
    <row r="1350" spans="1:13" ht="15.5" customHeight="1" x14ac:dyDescent="0.35">
      <c r="A1350" s="125" t="s">
        <v>788</v>
      </c>
      <c r="B1350" s="125" t="s">
        <v>12</v>
      </c>
      <c r="C1350" s="126"/>
      <c r="D1350" s="188" t="s">
        <v>789</v>
      </c>
      <c r="E1350" s="188"/>
      <c r="F1350" s="188"/>
      <c r="G1350" s="188"/>
      <c r="H1350" s="188"/>
      <c r="I1350" s="188"/>
      <c r="J1350" s="188"/>
      <c r="K1350" s="126"/>
      <c r="L1350" s="127">
        <f>L1415</f>
        <v>0</v>
      </c>
      <c r="M1350" s="127">
        <f>ROUND(L1350,2)</f>
        <v>0</v>
      </c>
    </row>
    <row r="1351" spans="1:13" ht="15.5" customHeight="1" x14ac:dyDescent="0.35">
      <c r="A1351" s="75" t="s">
        <v>790</v>
      </c>
      <c r="B1351" s="47" t="s">
        <v>16</v>
      </c>
      <c r="C1351" s="47" t="s">
        <v>122</v>
      </c>
      <c r="D1351" s="145" t="s">
        <v>791</v>
      </c>
      <c r="E1351" s="145"/>
      <c r="F1351" s="145"/>
      <c r="G1351" s="145"/>
      <c r="H1351" s="145"/>
      <c r="I1351" s="145"/>
      <c r="J1351" s="145"/>
      <c r="K1351" s="54">
        <f>SUM(K1354:K1354)</f>
        <v>18</v>
      </c>
      <c r="L1351" s="77"/>
      <c r="M1351" s="77">
        <f>ROUND(K1351*L1351,2)</f>
        <v>0</v>
      </c>
    </row>
    <row r="1352" spans="1:13" ht="35" customHeight="1" x14ac:dyDescent="0.35">
      <c r="A1352" s="140"/>
      <c r="B1352" s="140"/>
      <c r="C1352" s="140"/>
      <c r="D1352" s="142" t="s">
        <v>792</v>
      </c>
      <c r="E1352" s="143"/>
      <c r="F1352" s="143"/>
      <c r="G1352" s="143"/>
      <c r="H1352" s="143"/>
      <c r="I1352" s="143"/>
      <c r="J1352" s="144"/>
      <c r="K1352" s="78"/>
      <c r="L1352" s="78"/>
      <c r="M1352" s="78"/>
    </row>
    <row r="1353" spans="1:13" ht="15" customHeight="1" x14ac:dyDescent="0.35">
      <c r="A1353" s="140"/>
      <c r="B1353" s="140"/>
      <c r="C1353" s="140"/>
      <c r="D1353" s="140"/>
      <c r="E1353" s="47"/>
      <c r="F1353" s="36" t="s">
        <v>20</v>
      </c>
      <c r="G1353" s="36" t="s">
        <v>21</v>
      </c>
      <c r="H1353" s="36" t="s">
        <v>22</v>
      </c>
      <c r="I1353" s="36" t="s">
        <v>23</v>
      </c>
      <c r="J1353" s="36" t="s">
        <v>24</v>
      </c>
      <c r="K1353" s="36" t="s">
        <v>25</v>
      </c>
      <c r="L1353" s="39"/>
      <c r="M1353" s="39"/>
    </row>
    <row r="1354" spans="1:13" ht="15" customHeight="1" x14ac:dyDescent="0.35">
      <c r="A1354" s="140"/>
      <c r="B1354" s="140"/>
      <c r="C1354" s="140"/>
      <c r="D1354" s="140"/>
      <c r="E1354" s="47"/>
      <c r="F1354" s="36">
        <v>18</v>
      </c>
      <c r="G1354" s="54"/>
      <c r="H1354" s="54"/>
      <c r="I1354" s="54"/>
      <c r="J1354" s="54">
        <f>ROUND(F1354,3)</f>
        <v>18</v>
      </c>
      <c r="K1354" s="54">
        <f>SUM(J1354:J1354)</f>
        <v>18</v>
      </c>
      <c r="L1354" s="39"/>
      <c r="M1354" s="39"/>
    </row>
    <row r="1355" spans="1:13" ht="21.15" customHeight="1" x14ac:dyDescent="0.35">
      <c r="A1355" s="75" t="s">
        <v>793</v>
      </c>
      <c r="B1355" s="47" t="s">
        <v>16</v>
      </c>
      <c r="C1355" s="47" t="s">
        <v>6</v>
      </c>
      <c r="D1355" s="145" t="s">
        <v>794</v>
      </c>
      <c r="E1355" s="145"/>
      <c r="F1355" s="145"/>
      <c r="G1355" s="145"/>
      <c r="H1355" s="145"/>
      <c r="I1355" s="145"/>
      <c r="J1355" s="145"/>
      <c r="K1355" s="54">
        <f>SUM(K1358:K1358)</f>
        <v>2</v>
      </c>
      <c r="L1355" s="77"/>
      <c r="M1355" s="77">
        <f>ROUND(K1355*L1355,2)</f>
        <v>0</v>
      </c>
    </row>
    <row r="1356" spans="1:13" ht="77.5" customHeight="1" x14ac:dyDescent="0.35">
      <c r="A1356" s="140"/>
      <c r="B1356" s="140"/>
      <c r="C1356" s="140"/>
      <c r="D1356" s="142" t="s">
        <v>795</v>
      </c>
      <c r="E1356" s="143"/>
      <c r="F1356" s="143"/>
      <c r="G1356" s="143"/>
      <c r="H1356" s="143"/>
      <c r="I1356" s="143"/>
      <c r="J1356" s="144"/>
      <c r="K1356" s="78"/>
      <c r="L1356" s="78"/>
      <c r="M1356" s="78"/>
    </row>
    <row r="1357" spans="1:13" ht="15" customHeight="1" x14ac:dyDescent="0.35">
      <c r="A1357" s="140"/>
      <c r="B1357" s="140"/>
      <c r="C1357" s="140"/>
      <c r="D1357" s="140"/>
      <c r="E1357" s="47"/>
      <c r="F1357" s="36" t="s">
        <v>20</v>
      </c>
      <c r="G1357" s="36" t="s">
        <v>21</v>
      </c>
      <c r="H1357" s="36" t="s">
        <v>22</v>
      </c>
      <c r="I1357" s="36" t="s">
        <v>23</v>
      </c>
      <c r="J1357" s="36" t="s">
        <v>24</v>
      </c>
      <c r="K1357" s="36" t="s">
        <v>25</v>
      </c>
      <c r="L1357" s="39"/>
      <c r="M1357" s="39"/>
    </row>
    <row r="1358" spans="1:13" ht="15" customHeight="1" x14ac:dyDescent="0.35">
      <c r="A1358" s="140"/>
      <c r="B1358" s="140"/>
      <c r="C1358" s="140"/>
      <c r="D1358" s="140"/>
      <c r="E1358" s="47"/>
      <c r="F1358" s="36">
        <v>2</v>
      </c>
      <c r="G1358" s="54"/>
      <c r="H1358" s="54"/>
      <c r="I1358" s="54"/>
      <c r="J1358" s="54">
        <f>ROUND(F1358,3)</f>
        <v>2</v>
      </c>
      <c r="K1358" s="54">
        <f>SUM(J1358:J1358)</f>
        <v>2</v>
      </c>
      <c r="L1358" s="39"/>
      <c r="M1358" s="39"/>
    </row>
    <row r="1359" spans="1:13" ht="21.15" customHeight="1" x14ac:dyDescent="0.35">
      <c r="A1359" s="75" t="s">
        <v>796</v>
      </c>
      <c r="B1359" s="47" t="s">
        <v>16</v>
      </c>
      <c r="C1359" s="47" t="s">
        <v>118</v>
      </c>
      <c r="D1359" s="145" t="s">
        <v>797</v>
      </c>
      <c r="E1359" s="145"/>
      <c r="F1359" s="145"/>
      <c r="G1359" s="145"/>
      <c r="H1359" s="145"/>
      <c r="I1359" s="145"/>
      <c r="J1359" s="145"/>
      <c r="K1359" s="54">
        <f>SUM(K1362:K1376)</f>
        <v>71.489999999999995</v>
      </c>
      <c r="L1359" s="77"/>
      <c r="M1359" s="77">
        <f>ROUND(K1359*L1359,2)</f>
        <v>0</v>
      </c>
    </row>
    <row r="1360" spans="1:13" ht="143" customHeight="1" x14ac:dyDescent="0.35">
      <c r="A1360" s="140"/>
      <c r="B1360" s="140"/>
      <c r="C1360" s="140"/>
      <c r="D1360" s="142" t="s">
        <v>798</v>
      </c>
      <c r="E1360" s="143"/>
      <c r="F1360" s="143"/>
      <c r="G1360" s="143"/>
      <c r="H1360" s="143"/>
      <c r="I1360" s="143"/>
      <c r="J1360" s="144"/>
      <c r="K1360" s="78"/>
      <c r="L1360" s="78"/>
      <c r="M1360" s="78"/>
    </row>
    <row r="1361" spans="1:13" ht="15" customHeight="1" x14ac:dyDescent="0.35">
      <c r="A1361" s="140"/>
      <c r="B1361" s="140"/>
      <c r="C1361" s="140"/>
      <c r="D1361" s="140"/>
      <c r="E1361" s="47"/>
      <c r="F1361" s="36" t="s">
        <v>20</v>
      </c>
      <c r="G1361" s="36" t="s">
        <v>21</v>
      </c>
      <c r="H1361" s="36" t="s">
        <v>22</v>
      </c>
      <c r="I1361" s="36" t="s">
        <v>23</v>
      </c>
      <c r="J1361" s="36" t="s">
        <v>24</v>
      </c>
      <c r="K1361" s="36" t="s">
        <v>25</v>
      </c>
      <c r="L1361" s="39"/>
      <c r="M1361" s="39"/>
    </row>
    <row r="1362" spans="1:13" ht="15" customHeight="1" x14ac:dyDescent="0.35">
      <c r="A1362" s="140"/>
      <c r="B1362" s="140"/>
      <c r="C1362" s="140"/>
      <c r="D1362" s="140"/>
      <c r="E1362" s="47" t="s">
        <v>799</v>
      </c>
      <c r="F1362" s="36">
        <v>1</v>
      </c>
      <c r="G1362" s="54">
        <v>8.43</v>
      </c>
      <c r="H1362" s="54"/>
      <c r="I1362" s="54"/>
      <c r="J1362" s="54">
        <f t="shared" ref="J1362:J1376" si="27">ROUND(F1362*G1362,3)</f>
        <v>8.43</v>
      </c>
      <c r="K1362" s="39"/>
      <c r="L1362" s="39"/>
      <c r="M1362" s="39"/>
    </row>
    <row r="1363" spans="1:13" ht="15" customHeight="1" x14ac:dyDescent="0.35">
      <c r="A1363" s="140"/>
      <c r="B1363" s="140"/>
      <c r="C1363" s="140"/>
      <c r="D1363" s="140"/>
      <c r="E1363" s="47"/>
      <c r="F1363" s="36">
        <v>1</v>
      </c>
      <c r="G1363" s="54">
        <v>4.74</v>
      </c>
      <c r="H1363" s="54"/>
      <c r="I1363" s="54"/>
      <c r="J1363" s="54">
        <f t="shared" si="27"/>
        <v>4.74</v>
      </c>
      <c r="K1363" s="39"/>
      <c r="L1363" s="39"/>
      <c r="M1363" s="39"/>
    </row>
    <row r="1364" spans="1:13" ht="15" customHeight="1" x14ac:dyDescent="0.35">
      <c r="A1364" s="140"/>
      <c r="B1364" s="140"/>
      <c r="C1364" s="140"/>
      <c r="D1364" s="140"/>
      <c r="E1364" s="47"/>
      <c r="F1364" s="36">
        <v>1</v>
      </c>
      <c r="G1364" s="54">
        <v>1.1200000000000001</v>
      </c>
      <c r="H1364" s="54"/>
      <c r="I1364" s="54"/>
      <c r="J1364" s="54">
        <f t="shared" si="27"/>
        <v>1.1200000000000001</v>
      </c>
      <c r="K1364" s="39"/>
      <c r="L1364" s="39"/>
      <c r="M1364" s="39"/>
    </row>
    <row r="1365" spans="1:13" ht="15" customHeight="1" x14ac:dyDescent="0.35">
      <c r="A1365" s="140"/>
      <c r="B1365" s="140"/>
      <c r="C1365" s="140"/>
      <c r="D1365" s="140"/>
      <c r="E1365" s="47"/>
      <c r="F1365" s="36">
        <v>1</v>
      </c>
      <c r="G1365" s="54">
        <v>4.1500000000000004</v>
      </c>
      <c r="H1365" s="54"/>
      <c r="I1365" s="54"/>
      <c r="J1365" s="54">
        <f t="shared" si="27"/>
        <v>4.1500000000000004</v>
      </c>
      <c r="K1365" s="39"/>
      <c r="L1365" s="39"/>
      <c r="M1365" s="39"/>
    </row>
    <row r="1366" spans="1:13" ht="15" customHeight="1" x14ac:dyDescent="0.35">
      <c r="A1366" s="140"/>
      <c r="B1366" s="140"/>
      <c r="C1366" s="140"/>
      <c r="D1366" s="140"/>
      <c r="E1366" s="47"/>
      <c r="F1366" s="36">
        <v>1</v>
      </c>
      <c r="G1366" s="54">
        <v>0.95</v>
      </c>
      <c r="H1366" s="54"/>
      <c r="I1366" s="54"/>
      <c r="J1366" s="54">
        <f t="shared" si="27"/>
        <v>0.95</v>
      </c>
      <c r="K1366" s="39"/>
      <c r="L1366" s="39"/>
      <c r="M1366" s="39"/>
    </row>
    <row r="1367" spans="1:13" ht="15" customHeight="1" x14ac:dyDescent="0.35">
      <c r="A1367" s="140"/>
      <c r="B1367" s="140"/>
      <c r="C1367" s="140"/>
      <c r="D1367" s="140"/>
      <c r="E1367" s="47"/>
      <c r="F1367" s="36">
        <v>1</v>
      </c>
      <c r="G1367" s="54">
        <v>1.5</v>
      </c>
      <c r="H1367" s="54"/>
      <c r="I1367" s="54"/>
      <c r="J1367" s="54">
        <f t="shared" si="27"/>
        <v>1.5</v>
      </c>
      <c r="K1367" s="39"/>
      <c r="L1367" s="39"/>
      <c r="M1367" s="39"/>
    </row>
    <row r="1368" spans="1:13" ht="15" customHeight="1" x14ac:dyDescent="0.35">
      <c r="A1368" s="140"/>
      <c r="B1368" s="140"/>
      <c r="C1368" s="140"/>
      <c r="D1368" s="140"/>
      <c r="E1368" s="47"/>
      <c r="F1368" s="36">
        <v>1</v>
      </c>
      <c r="G1368" s="54">
        <v>0.46</v>
      </c>
      <c r="H1368" s="54"/>
      <c r="I1368" s="54"/>
      <c r="J1368" s="54">
        <f t="shared" si="27"/>
        <v>0.46</v>
      </c>
      <c r="K1368" s="39"/>
      <c r="L1368" s="39"/>
      <c r="M1368" s="39"/>
    </row>
    <row r="1369" spans="1:13" ht="15" customHeight="1" x14ac:dyDescent="0.35">
      <c r="A1369" s="140"/>
      <c r="B1369" s="140"/>
      <c r="C1369" s="140"/>
      <c r="D1369" s="140"/>
      <c r="E1369" s="47"/>
      <c r="F1369" s="36">
        <v>1</v>
      </c>
      <c r="G1369" s="54">
        <v>1.85</v>
      </c>
      <c r="H1369" s="54"/>
      <c r="I1369" s="54"/>
      <c r="J1369" s="54">
        <f t="shared" si="27"/>
        <v>1.85</v>
      </c>
      <c r="K1369" s="39"/>
      <c r="L1369" s="39"/>
      <c r="M1369" s="39"/>
    </row>
    <row r="1370" spans="1:13" ht="15" customHeight="1" x14ac:dyDescent="0.35">
      <c r="A1370" s="140"/>
      <c r="B1370" s="140"/>
      <c r="C1370" s="140"/>
      <c r="D1370" s="140"/>
      <c r="E1370" s="47"/>
      <c r="F1370" s="36">
        <v>1</v>
      </c>
      <c r="G1370" s="54">
        <v>4.7</v>
      </c>
      <c r="H1370" s="54"/>
      <c r="I1370" s="54"/>
      <c r="J1370" s="54">
        <f t="shared" si="27"/>
        <v>4.7</v>
      </c>
      <c r="K1370" s="39"/>
      <c r="L1370" s="39"/>
      <c r="M1370" s="39"/>
    </row>
    <row r="1371" spans="1:13" ht="15" customHeight="1" x14ac:dyDescent="0.35">
      <c r="A1371" s="140"/>
      <c r="B1371" s="140"/>
      <c r="C1371" s="140"/>
      <c r="D1371" s="140"/>
      <c r="E1371" s="47"/>
      <c r="F1371" s="36">
        <v>5</v>
      </c>
      <c r="G1371" s="54">
        <v>0.5</v>
      </c>
      <c r="H1371" s="54"/>
      <c r="I1371" s="54"/>
      <c r="J1371" s="54">
        <f t="shared" si="27"/>
        <v>2.5</v>
      </c>
      <c r="K1371" s="39"/>
      <c r="L1371" s="39"/>
      <c r="M1371" s="39"/>
    </row>
    <row r="1372" spans="1:13" ht="15" customHeight="1" x14ac:dyDescent="0.35">
      <c r="A1372" s="140"/>
      <c r="B1372" s="140"/>
      <c r="C1372" s="140"/>
      <c r="D1372" s="140"/>
      <c r="E1372" s="47"/>
      <c r="F1372" s="36">
        <v>1</v>
      </c>
      <c r="G1372" s="54">
        <v>6.3</v>
      </c>
      <c r="H1372" s="54"/>
      <c r="I1372" s="54"/>
      <c r="J1372" s="54">
        <f t="shared" si="27"/>
        <v>6.3</v>
      </c>
      <c r="K1372" s="39"/>
      <c r="L1372" s="39"/>
      <c r="M1372" s="39"/>
    </row>
    <row r="1373" spans="1:13" ht="15" customHeight="1" x14ac:dyDescent="0.35">
      <c r="A1373" s="140"/>
      <c r="B1373" s="140"/>
      <c r="C1373" s="140"/>
      <c r="D1373" s="140"/>
      <c r="E1373" s="47"/>
      <c r="F1373" s="36">
        <v>1</v>
      </c>
      <c r="G1373" s="54">
        <v>2.4700000000000002</v>
      </c>
      <c r="H1373" s="54"/>
      <c r="I1373" s="54"/>
      <c r="J1373" s="54">
        <f t="shared" si="27"/>
        <v>2.4700000000000002</v>
      </c>
      <c r="K1373" s="39"/>
      <c r="L1373" s="39"/>
      <c r="M1373" s="39"/>
    </row>
    <row r="1374" spans="1:13" ht="15" customHeight="1" x14ac:dyDescent="0.35">
      <c r="A1374" s="140"/>
      <c r="B1374" s="140"/>
      <c r="C1374" s="140"/>
      <c r="D1374" s="140"/>
      <c r="E1374" s="47" t="s">
        <v>800</v>
      </c>
      <c r="F1374" s="36">
        <v>1</v>
      </c>
      <c r="G1374" s="54">
        <v>10.66</v>
      </c>
      <c r="H1374" s="54"/>
      <c r="I1374" s="54"/>
      <c r="J1374" s="54">
        <f t="shared" si="27"/>
        <v>10.66</v>
      </c>
      <c r="K1374" s="39"/>
      <c r="L1374" s="39"/>
      <c r="M1374" s="39"/>
    </row>
    <row r="1375" spans="1:13" ht="15" customHeight="1" x14ac:dyDescent="0.35">
      <c r="A1375" s="140"/>
      <c r="B1375" s="140"/>
      <c r="C1375" s="140"/>
      <c r="D1375" s="140"/>
      <c r="E1375" s="47" t="s">
        <v>801</v>
      </c>
      <c r="F1375" s="36">
        <v>1</v>
      </c>
      <c r="G1375" s="54">
        <v>10.66</v>
      </c>
      <c r="H1375" s="54"/>
      <c r="I1375" s="54"/>
      <c r="J1375" s="54">
        <f t="shared" si="27"/>
        <v>10.66</v>
      </c>
      <c r="K1375" s="39"/>
      <c r="L1375" s="39"/>
      <c r="M1375" s="39"/>
    </row>
    <row r="1376" spans="1:13" ht="15" customHeight="1" x14ac:dyDescent="0.35">
      <c r="A1376" s="140"/>
      <c r="B1376" s="140"/>
      <c r="C1376" s="140"/>
      <c r="D1376" s="140"/>
      <c r="E1376" s="47" t="s">
        <v>802</v>
      </c>
      <c r="F1376" s="36">
        <v>1</v>
      </c>
      <c r="G1376" s="54">
        <v>11</v>
      </c>
      <c r="H1376" s="54"/>
      <c r="I1376" s="54"/>
      <c r="J1376" s="54">
        <f t="shared" si="27"/>
        <v>11</v>
      </c>
      <c r="K1376" s="54">
        <f>SUM(J1362:J1376)</f>
        <v>71.489999999999995</v>
      </c>
      <c r="L1376" s="39"/>
      <c r="M1376" s="39"/>
    </row>
    <row r="1377" spans="1:13" ht="15.5" customHeight="1" x14ac:dyDescent="0.35">
      <c r="A1377" s="27" t="s">
        <v>803</v>
      </c>
      <c r="B1377" s="28" t="s">
        <v>16</v>
      </c>
      <c r="C1377" s="28" t="s">
        <v>122</v>
      </c>
      <c r="D1377" s="148" t="s">
        <v>804</v>
      </c>
      <c r="E1377" s="148"/>
      <c r="F1377" s="148"/>
      <c r="G1377" s="148"/>
      <c r="H1377" s="148"/>
      <c r="I1377" s="148"/>
      <c r="J1377" s="148"/>
      <c r="K1377" s="53">
        <f>ROUND(4,2)</f>
        <v>4</v>
      </c>
      <c r="L1377" s="35"/>
      <c r="M1377" s="35">
        <f>ROUND(K1377*L1377,2)</f>
        <v>0</v>
      </c>
    </row>
    <row r="1378" spans="1:13" ht="21.15" customHeight="1" x14ac:dyDescent="0.35">
      <c r="A1378" s="141"/>
      <c r="B1378" s="141"/>
      <c r="C1378" s="141"/>
      <c r="D1378" s="137" t="s">
        <v>935</v>
      </c>
      <c r="E1378" s="138"/>
      <c r="F1378" s="138"/>
      <c r="G1378" s="138"/>
      <c r="H1378" s="138"/>
      <c r="I1378" s="138"/>
      <c r="J1378" s="139"/>
      <c r="K1378" s="30"/>
      <c r="L1378" s="30"/>
      <c r="M1378" s="30"/>
    </row>
    <row r="1379" spans="1:13" ht="15.5" customHeight="1" x14ac:dyDescent="0.35">
      <c r="A1379" s="27" t="s">
        <v>805</v>
      </c>
      <c r="B1379" s="28" t="s">
        <v>16</v>
      </c>
      <c r="C1379" s="28" t="s">
        <v>122</v>
      </c>
      <c r="D1379" s="148" t="s">
        <v>806</v>
      </c>
      <c r="E1379" s="148"/>
      <c r="F1379" s="148"/>
      <c r="G1379" s="148"/>
      <c r="H1379" s="148"/>
      <c r="I1379" s="148"/>
      <c r="J1379" s="148"/>
      <c r="K1379" s="53">
        <f>SUM(K1382:K1382)</f>
        <v>4</v>
      </c>
      <c r="L1379" s="35"/>
      <c r="M1379" s="35">
        <f>ROUND(K1379*L1379,2)</f>
        <v>0</v>
      </c>
    </row>
    <row r="1380" spans="1:13" ht="12" customHeight="1" x14ac:dyDescent="0.35">
      <c r="A1380" s="141"/>
      <c r="B1380" s="141"/>
      <c r="C1380" s="141"/>
      <c r="D1380" s="137" t="s">
        <v>936</v>
      </c>
      <c r="E1380" s="138"/>
      <c r="F1380" s="138"/>
      <c r="G1380" s="138"/>
      <c r="H1380" s="138"/>
      <c r="I1380" s="138"/>
      <c r="J1380" s="139"/>
      <c r="K1380" s="30"/>
      <c r="L1380" s="30"/>
      <c r="M1380" s="30"/>
    </row>
    <row r="1381" spans="1:13" ht="15" customHeight="1" x14ac:dyDescent="0.35">
      <c r="A1381" s="141"/>
      <c r="B1381" s="141"/>
      <c r="C1381" s="141"/>
      <c r="D1381" s="22"/>
      <c r="E1381" s="47"/>
      <c r="F1381" s="36" t="s">
        <v>20</v>
      </c>
      <c r="G1381" s="36" t="s">
        <v>21</v>
      </c>
      <c r="H1381" s="36" t="s">
        <v>22</v>
      </c>
      <c r="I1381" s="36" t="s">
        <v>23</v>
      </c>
      <c r="J1381" s="36" t="s">
        <v>24</v>
      </c>
      <c r="K1381" s="36" t="s">
        <v>25</v>
      </c>
      <c r="L1381" s="22"/>
      <c r="M1381" s="22"/>
    </row>
    <row r="1382" spans="1:13" ht="15" customHeight="1" x14ac:dyDescent="0.35">
      <c r="A1382" s="141"/>
      <c r="B1382" s="141"/>
      <c r="C1382" s="141"/>
      <c r="D1382" s="19"/>
      <c r="E1382" s="47"/>
      <c r="F1382" s="36">
        <v>4</v>
      </c>
      <c r="G1382" s="54"/>
      <c r="H1382" s="54"/>
      <c r="I1382" s="54"/>
      <c r="J1382" s="54">
        <f>ROUND(F1382,3)</f>
        <v>4</v>
      </c>
      <c r="K1382" s="54">
        <f>SUM(J1382:J1382)</f>
        <v>4</v>
      </c>
      <c r="L1382" s="22"/>
      <c r="M1382" s="22"/>
    </row>
    <row r="1383" spans="1:13" ht="15.5" customHeight="1" x14ac:dyDescent="0.35">
      <c r="A1383" s="27" t="s">
        <v>807</v>
      </c>
      <c r="B1383" s="28" t="s">
        <v>16</v>
      </c>
      <c r="C1383" s="28" t="s">
        <v>122</v>
      </c>
      <c r="D1383" s="145" t="s">
        <v>808</v>
      </c>
      <c r="E1383" s="145"/>
      <c r="F1383" s="145"/>
      <c r="G1383" s="145"/>
      <c r="H1383" s="145"/>
      <c r="I1383" s="145"/>
      <c r="J1383" s="145"/>
      <c r="K1383" s="53">
        <f>ROUND(1,2)</f>
        <v>1</v>
      </c>
      <c r="L1383" s="35"/>
      <c r="M1383" s="35">
        <f>ROUND(K1383*L1383,2)</f>
        <v>0</v>
      </c>
    </row>
    <row r="1384" spans="1:13" ht="21.15" customHeight="1" x14ac:dyDescent="0.35">
      <c r="A1384" s="141"/>
      <c r="B1384" s="141"/>
      <c r="C1384" s="141"/>
      <c r="D1384" s="137" t="s">
        <v>937</v>
      </c>
      <c r="E1384" s="138"/>
      <c r="F1384" s="138"/>
      <c r="G1384" s="138"/>
      <c r="H1384" s="138"/>
      <c r="I1384" s="138"/>
      <c r="J1384" s="139"/>
      <c r="K1384" s="30"/>
      <c r="L1384" s="30"/>
      <c r="M1384" s="30"/>
    </row>
    <row r="1385" spans="1:13" ht="15.5" customHeight="1" x14ac:dyDescent="0.35">
      <c r="A1385" s="27" t="s">
        <v>809</v>
      </c>
      <c r="B1385" s="28" t="s">
        <v>16</v>
      </c>
      <c r="C1385" s="28" t="s">
        <v>122</v>
      </c>
      <c r="D1385" s="148" t="s">
        <v>810</v>
      </c>
      <c r="E1385" s="148"/>
      <c r="F1385" s="148"/>
      <c r="G1385" s="148"/>
      <c r="H1385" s="148"/>
      <c r="I1385" s="148"/>
      <c r="J1385" s="148"/>
      <c r="K1385" s="53">
        <f>SUM(K1388:K1388)</f>
        <v>1</v>
      </c>
      <c r="L1385" s="35"/>
      <c r="M1385" s="35">
        <f>ROUND(K1385*L1385,2)</f>
        <v>0</v>
      </c>
    </row>
    <row r="1386" spans="1:13" ht="12" customHeight="1" x14ac:dyDescent="0.35">
      <c r="A1386" s="141"/>
      <c r="B1386" s="141"/>
      <c r="C1386" s="141"/>
      <c r="D1386" s="137" t="s">
        <v>938</v>
      </c>
      <c r="E1386" s="138"/>
      <c r="F1386" s="138"/>
      <c r="G1386" s="138"/>
      <c r="H1386" s="138"/>
      <c r="I1386" s="138"/>
      <c r="J1386" s="139"/>
      <c r="K1386" s="30"/>
      <c r="L1386" s="30"/>
      <c r="M1386" s="30"/>
    </row>
    <row r="1387" spans="1:13" ht="15" customHeight="1" x14ac:dyDescent="0.35">
      <c r="A1387" s="141"/>
      <c r="B1387" s="141"/>
      <c r="C1387" s="141"/>
      <c r="D1387" s="141"/>
      <c r="E1387" s="19"/>
      <c r="F1387" s="87" t="s">
        <v>20</v>
      </c>
      <c r="G1387" s="87" t="s">
        <v>21</v>
      </c>
      <c r="H1387" s="87" t="s">
        <v>22</v>
      </c>
      <c r="I1387" s="87" t="s">
        <v>23</v>
      </c>
      <c r="J1387" s="87" t="s">
        <v>24</v>
      </c>
      <c r="K1387" s="87" t="s">
        <v>25</v>
      </c>
      <c r="L1387" s="22"/>
      <c r="M1387" s="22"/>
    </row>
    <row r="1388" spans="1:13" ht="15" customHeight="1" x14ac:dyDescent="0.35">
      <c r="A1388" s="141"/>
      <c r="B1388" s="141"/>
      <c r="C1388" s="141"/>
      <c r="D1388" s="141"/>
      <c r="E1388" s="28"/>
      <c r="F1388" s="52">
        <v>1</v>
      </c>
      <c r="G1388" s="53"/>
      <c r="H1388" s="53"/>
      <c r="I1388" s="53"/>
      <c r="J1388" s="120">
        <f>ROUND(F1388,3)</f>
        <v>1</v>
      </c>
      <c r="K1388" s="96">
        <f>SUM(J1388:J1388)</f>
        <v>1</v>
      </c>
      <c r="L1388" s="22"/>
      <c r="M1388" s="22"/>
    </row>
    <row r="1389" spans="1:13" ht="15.5" customHeight="1" x14ac:dyDescent="0.35">
      <c r="A1389" s="27" t="s">
        <v>811</v>
      </c>
      <c r="B1389" s="28" t="s">
        <v>16</v>
      </c>
      <c r="C1389" s="28" t="s">
        <v>122</v>
      </c>
      <c r="D1389" s="148" t="s">
        <v>812</v>
      </c>
      <c r="E1389" s="148"/>
      <c r="F1389" s="148"/>
      <c r="G1389" s="148"/>
      <c r="H1389" s="148"/>
      <c r="I1389" s="148"/>
      <c r="J1389" s="148"/>
      <c r="K1389" s="53">
        <f>SUM(K1392:K1392)</f>
        <v>1</v>
      </c>
      <c r="L1389" s="35"/>
      <c r="M1389" s="35">
        <f>ROUND(K1389*L1389,2)</f>
        <v>0</v>
      </c>
    </row>
    <row r="1390" spans="1:13" ht="12" customHeight="1" x14ac:dyDescent="0.35">
      <c r="A1390" s="141"/>
      <c r="B1390" s="141"/>
      <c r="C1390" s="141"/>
      <c r="D1390" s="137" t="s">
        <v>939</v>
      </c>
      <c r="E1390" s="138"/>
      <c r="F1390" s="138"/>
      <c r="G1390" s="138"/>
      <c r="H1390" s="138"/>
      <c r="I1390" s="138"/>
      <c r="J1390" s="139"/>
      <c r="K1390" s="30"/>
      <c r="L1390" s="30"/>
      <c r="M1390" s="30"/>
    </row>
    <row r="1391" spans="1:13" ht="15" customHeight="1" x14ac:dyDescent="0.35">
      <c r="A1391" s="141"/>
      <c r="B1391" s="141"/>
      <c r="C1391" s="141"/>
      <c r="D1391" s="141"/>
      <c r="E1391" s="19"/>
      <c r="F1391" s="87" t="s">
        <v>20</v>
      </c>
      <c r="G1391" s="87" t="s">
        <v>21</v>
      </c>
      <c r="H1391" s="87" t="s">
        <v>22</v>
      </c>
      <c r="I1391" s="87" t="s">
        <v>23</v>
      </c>
      <c r="J1391" s="87" t="s">
        <v>24</v>
      </c>
      <c r="K1391" s="87" t="s">
        <v>25</v>
      </c>
      <c r="L1391" s="22"/>
      <c r="M1391" s="22"/>
    </row>
    <row r="1392" spans="1:13" ht="15" customHeight="1" x14ac:dyDescent="0.35">
      <c r="A1392" s="141"/>
      <c r="B1392" s="141"/>
      <c r="C1392" s="141"/>
      <c r="D1392" s="141"/>
      <c r="E1392" s="28"/>
      <c r="F1392" s="52">
        <v>1</v>
      </c>
      <c r="G1392" s="53"/>
      <c r="H1392" s="53"/>
      <c r="I1392" s="53"/>
      <c r="J1392" s="120">
        <f>ROUND(F1392,3)</f>
        <v>1</v>
      </c>
      <c r="K1392" s="96">
        <f>SUM(J1392:J1392)</f>
        <v>1</v>
      </c>
      <c r="L1392" s="22"/>
      <c r="M1392" s="22"/>
    </row>
    <row r="1393" spans="1:13" ht="21.15" customHeight="1" x14ac:dyDescent="0.35">
      <c r="A1393" s="27" t="s">
        <v>813</v>
      </c>
      <c r="B1393" s="28" t="s">
        <v>16</v>
      </c>
      <c r="C1393" s="28" t="s">
        <v>50</v>
      </c>
      <c r="D1393" s="174" t="s">
        <v>940</v>
      </c>
      <c r="E1393" s="174"/>
      <c r="F1393" s="174"/>
      <c r="G1393" s="174"/>
      <c r="H1393" s="174"/>
      <c r="I1393" s="174"/>
      <c r="J1393" s="174"/>
      <c r="K1393" s="53">
        <f>SUM(K1396:K1397)</f>
        <v>15.74</v>
      </c>
      <c r="L1393" s="35"/>
      <c r="M1393" s="35">
        <f>ROUND(K1393*L1393,2)</f>
        <v>0</v>
      </c>
    </row>
    <row r="1394" spans="1:13" ht="70" customHeight="1" x14ac:dyDescent="0.35">
      <c r="A1394" s="141"/>
      <c r="B1394" s="141"/>
      <c r="C1394" s="141"/>
      <c r="D1394" s="137" t="s">
        <v>941</v>
      </c>
      <c r="E1394" s="138"/>
      <c r="F1394" s="138"/>
      <c r="G1394" s="138"/>
      <c r="H1394" s="138"/>
      <c r="I1394" s="138"/>
      <c r="J1394" s="139"/>
      <c r="K1394" s="30"/>
      <c r="L1394" s="30"/>
      <c r="M1394" s="30"/>
    </row>
    <row r="1395" spans="1:13" ht="15" customHeight="1" x14ac:dyDescent="0.35">
      <c r="A1395" s="141"/>
      <c r="B1395" s="141"/>
      <c r="C1395" s="141"/>
      <c r="D1395" s="141"/>
      <c r="E1395" s="19"/>
      <c r="F1395" s="87" t="s">
        <v>20</v>
      </c>
      <c r="G1395" s="87" t="s">
        <v>21</v>
      </c>
      <c r="H1395" s="87" t="s">
        <v>22</v>
      </c>
      <c r="I1395" s="87" t="s">
        <v>23</v>
      </c>
      <c r="J1395" s="87" t="s">
        <v>24</v>
      </c>
      <c r="K1395" s="87" t="s">
        <v>25</v>
      </c>
      <c r="L1395" s="22"/>
      <c r="M1395" s="22"/>
    </row>
    <row r="1396" spans="1:13" ht="15" customHeight="1" x14ac:dyDescent="0.35">
      <c r="A1396" s="141"/>
      <c r="B1396" s="141"/>
      <c r="C1396" s="141"/>
      <c r="D1396" s="141"/>
      <c r="E1396" s="28" t="s">
        <v>106</v>
      </c>
      <c r="F1396" s="52">
        <v>1</v>
      </c>
      <c r="G1396" s="53">
        <v>3.84</v>
      </c>
      <c r="H1396" s="53"/>
      <c r="I1396" s="53"/>
      <c r="J1396" s="120">
        <f>ROUND(F1396*G1396,3)</f>
        <v>3.84</v>
      </c>
      <c r="K1396" s="22"/>
      <c r="L1396" s="22"/>
      <c r="M1396" s="22"/>
    </row>
    <row r="1397" spans="1:13" ht="15" customHeight="1" x14ac:dyDescent="0.35">
      <c r="A1397" s="141"/>
      <c r="B1397" s="141"/>
      <c r="C1397" s="141"/>
      <c r="D1397" s="141"/>
      <c r="E1397" s="28" t="s">
        <v>107</v>
      </c>
      <c r="F1397" s="52">
        <v>1</v>
      </c>
      <c r="G1397" s="53">
        <v>11.9</v>
      </c>
      <c r="H1397" s="53"/>
      <c r="I1397" s="53"/>
      <c r="J1397" s="120">
        <f>ROUND(F1397*G1397,3)</f>
        <v>11.9</v>
      </c>
      <c r="K1397" s="96">
        <f>SUM(J1396:J1397)</f>
        <v>15.74</v>
      </c>
      <c r="L1397" s="22"/>
      <c r="M1397" s="22"/>
    </row>
    <row r="1398" spans="1:13" ht="30.5" customHeight="1" x14ac:dyDescent="0.35">
      <c r="A1398" s="27" t="s">
        <v>814</v>
      </c>
      <c r="B1398" s="28" t="s">
        <v>16</v>
      </c>
      <c r="C1398" s="28" t="s">
        <v>6</v>
      </c>
      <c r="D1398" s="174" t="s">
        <v>942</v>
      </c>
      <c r="E1398" s="174"/>
      <c r="F1398" s="174"/>
      <c r="G1398" s="174"/>
      <c r="H1398" s="174"/>
      <c r="I1398" s="174"/>
      <c r="J1398" s="174"/>
      <c r="K1398" s="53">
        <f>SUM(K1401:K1402)</f>
        <v>3</v>
      </c>
      <c r="L1398" s="35"/>
      <c r="M1398" s="35">
        <f>ROUND(K1398*L1398,2)</f>
        <v>0</v>
      </c>
    </row>
    <row r="1399" spans="1:13" ht="43" customHeight="1" x14ac:dyDescent="0.35">
      <c r="A1399" s="141"/>
      <c r="B1399" s="141"/>
      <c r="C1399" s="141"/>
      <c r="D1399" s="137" t="s">
        <v>943</v>
      </c>
      <c r="E1399" s="138"/>
      <c r="F1399" s="138"/>
      <c r="G1399" s="138"/>
      <c r="H1399" s="138"/>
      <c r="I1399" s="138"/>
      <c r="J1399" s="139"/>
      <c r="K1399" s="30"/>
      <c r="L1399" s="30"/>
      <c r="M1399" s="30"/>
    </row>
    <row r="1400" spans="1:13" ht="15" customHeight="1" x14ac:dyDescent="0.35">
      <c r="A1400" s="141"/>
      <c r="B1400" s="141"/>
      <c r="C1400" s="141"/>
      <c r="D1400" s="141"/>
      <c r="E1400" s="19"/>
      <c r="F1400" s="87" t="s">
        <v>20</v>
      </c>
      <c r="G1400" s="87" t="s">
        <v>21</v>
      </c>
      <c r="H1400" s="87" t="s">
        <v>22</v>
      </c>
      <c r="I1400" s="87" t="s">
        <v>23</v>
      </c>
      <c r="J1400" s="87" t="s">
        <v>24</v>
      </c>
      <c r="K1400" s="87" t="s">
        <v>25</v>
      </c>
      <c r="L1400" s="22"/>
      <c r="M1400" s="22"/>
    </row>
    <row r="1401" spans="1:13" ht="15" customHeight="1" x14ac:dyDescent="0.35">
      <c r="A1401" s="141"/>
      <c r="B1401" s="141"/>
      <c r="C1401" s="141"/>
      <c r="D1401" s="141"/>
      <c r="E1401" s="28" t="s">
        <v>106</v>
      </c>
      <c r="F1401" s="52">
        <v>1</v>
      </c>
      <c r="G1401" s="53"/>
      <c r="H1401" s="53"/>
      <c r="I1401" s="53"/>
      <c r="J1401" s="120">
        <f>ROUND(F1401,3)</f>
        <v>1</v>
      </c>
      <c r="K1401" s="22"/>
      <c r="L1401" s="22"/>
      <c r="M1401" s="22"/>
    </row>
    <row r="1402" spans="1:13" ht="15" customHeight="1" x14ac:dyDescent="0.35">
      <c r="A1402" s="141"/>
      <c r="B1402" s="141"/>
      <c r="C1402" s="141"/>
      <c r="D1402" s="141"/>
      <c r="E1402" s="28" t="s">
        <v>107</v>
      </c>
      <c r="F1402" s="52">
        <v>2</v>
      </c>
      <c r="G1402" s="53"/>
      <c r="H1402" s="53"/>
      <c r="I1402" s="53"/>
      <c r="J1402" s="120">
        <f>ROUND(F1402,3)</f>
        <v>2</v>
      </c>
      <c r="K1402" s="96">
        <f>SUM(J1401:J1402)</f>
        <v>3</v>
      </c>
      <c r="L1402" s="22"/>
      <c r="M1402" s="22"/>
    </row>
    <row r="1403" spans="1:13" ht="15.5" customHeight="1" x14ac:dyDescent="0.35">
      <c r="A1403" s="27" t="s">
        <v>815</v>
      </c>
      <c r="B1403" s="28" t="s">
        <v>16</v>
      </c>
      <c r="C1403" s="28" t="s">
        <v>6</v>
      </c>
      <c r="D1403" s="148" t="s">
        <v>816</v>
      </c>
      <c r="E1403" s="148"/>
      <c r="F1403" s="148"/>
      <c r="G1403" s="148"/>
      <c r="H1403" s="148"/>
      <c r="I1403" s="148"/>
      <c r="J1403" s="148"/>
      <c r="K1403" s="53">
        <f>ROUND(3,2)</f>
        <v>3</v>
      </c>
      <c r="L1403" s="35"/>
      <c r="M1403" s="35">
        <f>ROUND(K1403*L1403,2)</f>
        <v>0</v>
      </c>
    </row>
    <row r="1404" spans="1:13" ht="59.5" customHeight="1" x14ac:dyDescent="0.35">
      <c r="A1404" s="141"/>
      <c r="B1404" s="141"/>
      <c r="C1404" s="141"/>
      <c r="D1404" s="137" t="s">
        <v>817</v>
      </c>
      <c r="E1404" s="138"/>
      <c r="F1404" s="138"/>
      <c r="G1404" s="138"/>
      <c r="H1404" s="138"/>
      <c r="I1404" s="138"/>
      <c r="J1404" s="139"/>
      <c r="K1404" s="30"/>
      <c r="L1404" s="30"/>
      <c r="M1404" s="30"/>
    </row>
    <row r="1405" spans="1:13" ht="21.15" customHeight="1" x14ac:dyDescent="0.35">
      <c r="A1405" s="75" t="s">
        <v>818</v>
      </c>
      <c r="B1405" s="47" t="s">
        <v>16</v>
      </c>
      <c r="C1405" s="47" t="s">
        <v>819</v>
      </c>
      <c r="D1405" s="145" t="s">
        <v>820</v>
      </c>
      <c r="E1405" s="145"/>
      <c r="F1405" s="145"/>
      <c r="G1405" s="145"/>
      <c r="H1405" s="145"/>
      <c r="I1405" s="145"/>
      <c r="J1405" s="145"/>
      <c r="K1405" s="54">
        <f>SUM(K1408:K1408)</f>
        <v>3</v>
      </c>
      <c r="L1405" s="77"/>
      <c r="M1405" s="77">
        <f>ROUND(K1405*L1405,2)</f>
        <v>0</v>
      </c>
    </row>
    <row r="1406" spans="1:13" ht="26.5" customHeight="1" x14ac:dyDescent="0.35">
      <c r="A1406" s="140"/>
      <c r="B1406" s="140"/>
      <c r="C1406" s="140"/>
      <c r="D1406" s="142" t="s">
        <v>821</v>
      </c>
      <c r="E1406" s="143"/>
      <c r="F1406" s="143"/>
      <c r="G1406" s="143"/>
      <c r="H1406" s="143"/>
      <c r="I1406" s="143"/>
      <c r="J1406" s="144"/>
      <c r="K1406" s="78"/>
      <c r="L1406" s="78"/>
      <c r="M1406" s="78"/>
    </row>
    <row r="1407" spans="1:13" ht="15" customHeight="1" x14ac:dyDescent="0.35">
      <c r="A1407" s="140"/>
      <c r="B1407" s="140"/>
      <c r="C1407" s="140"/>
      <c r="D1407" s="140"/>
      <c r="E1407" s="47"/>
      <c r="F1407" s="36" t="s">
        <v>20</v>
      </c>
      <c r="G1407" s="36" t="s">
        <v>21</v>
      </c>
      <c r="H1407" s="36" t="s">
        <v>22</v>
      </c>
      <c r="I1407" s="36" t="s">
        <v>23</v>
      </c>
      <c r="J1407" s="36" t="s">
        <v>24</v>
      </c>
      <c r="K1407" s="36" t="s">
        <v>25</v>
      </c>
      <c r="L1407" s="39"/>
      <c r="M1407" s="39"/>
    </row>
    <row r="1408" spans="1:13" ht="15" customHeight="1" x14ac:dyDescent="0.35">
      <c r="A1408" s="140"/>
      <c r="B1408" s="140"/>
      <c r="C1408" s="140"/>
      <c r="D1408" s="140"/>
      <c r="E1408" s="47" t="s">
        <v>822</v>
      </c>
      <c r="F1408" s="36">
        <v>3</v>
      </c>
      <c r="G1408" s="54"/>
      <c r="H1408" s="54"/>
      <c r="I1408" s="54"/>
      <c r="J1408" s="54">
        <f>ROUND(F1408,3)</f>
        <v>3</v>
      </c>
      <c r="K1408" s="54">
        <f>SUM(J1408:J1408)</f>
        <v>3</v>
      </c>
      <c r="L1408" s="39"/>
      <c r="M1408" s="39"/>
    </row>
    <row r="1409" spans="1:13" ht="21.15" customHeight="1" x14ac:dyDescent="0.35">
      <c r="A1409" s="75" t="s">
        <v>823</v>
      </c>
      <c r="B1409" s="47" t="s">
        <v>16</v>
      </c>
      <c r="C1409" s="47" t="s">
        <v>819</v>
      </c>
      <c r="D1409" s="145" t="s">
        <v>824</v>
      </c>
      <c r="E1409" s="145"/>
      <c r="F1409" s="145"/>
      <c r="G1409" s="145"/>
      <c r="H1409" s="145"/>
      <c r="I1409" s="145"/>
      <c r="J1409" s="145"/>
      <c r="K1409" s="54">
        <f>SUM(K1412:K1412)</f>
        <v>4</v>
      </c>
      <c r="L1409" s="77"/>
      <c r="M1409" s="77">
        <f>ROUND(K1409*L1409,2)</f>
        <v>0</v>
      </c>
    </row>
    <row r="1410" spans="1:13" ht="31.5" customHeight="1" x14ac:dyDescent="0.35">
      <c r="A1410" s="140"/>
      <c r="B1410" s="140"/>
      <c r="C1410" s="140"/>
      <c r="D1410" s="142" t="s">
        <v>825</v>
      </c>
      <c r="E1410" s="143"/>
      <c r="F1410" s="143"/>
      <c r="G1410" s="143"/>
      <c r="H1410" s="143"/>
      <c r="I1410" s="143"/>
      <c r="J1410" s="144"/>
      <c r="K1410" s="78"/>
      <c r="L1410" s="78"/>
      <c r="M1410" s="78"/>
    </row>
    <row r="1411" spans="1:13" ht="15" customHeight="1" x14ac:dyDescent="0.35">
      <c r="A1411" s="140"/>
      <c r="B1411" s="140"/>
      <c r="C1411" s="140"/>
      <c r="D1411" s="140"/>
      <c r="E1411" s="47"/>
      <c r="F1411" s="36" t="s">
        <v>20</v>
      </c>
      <c r="G1411" s="36" t="s">
        <v>21</v>
      </c>
      <c r="H1411" s="36" t="s">
        <v>22</v>
      </c>
      <c r="I1411" s="36" t="s">
        <v>23</v>
      </c>
      <c r="J1411" s="36" t="s">
        <v>24</v>
      </c>
      <c r="K1411" s="36" t="s">
        <v>25</v>
      </c>
      <c r="L1411" s="39"/>
      <c r="M1411" s="39"/>
    </row>
    <row r="1412" spans="1:13" ht="15" customHeight="1" x14ac:dyDescent="0.35">
      <c r="A1412" s="140"/>
      <c r="B1412" s="140"/>
      <c r="C1412" s="140"/>
      <c r="D1412" s="140"/>
      <c r="E1412" s="47" t="s">
        <v>826</v>
      </c>
      <c r="F1412" s="36">
        <v>4</v>
      </c>
      <c r="G1412" s="54"/>
      <c r="H1412" s="54"/>
      <c r="I1412" s="54"/>
      <c r="J1412" s="54">
        <f>ROUND(F1412,3)</f>
        <v>4</v>
      </c>
      <c r="K1412" s="54">
        <f>SUM(J1412:J1412)</f>
        <v>4</v>
      </c>
      <c r="L1412" s="39"/>
      <c r="M1412" s="39"/>
    </row>
    <row r="1413" spans="1:13" ht="21.15" customHeight="1" x14ac:dyDescent="0.35">
      <c r="A1413" s="27" t="s">
        <v>827</v>
      </c>
      <c r="B1413" s="28" t="s">
        <v>16</v>
      </c>
      <c r="C1413" s="28" t="s">
        <v>6</v>
      </c>
      <c r="D1413" s="174" t="s">
        <v>950</v>
      </c>
      <c r="E1413" s="174"/>
      <c r="F1413" s="174"/>
      <c r="G1413" s="174"/>
      <c r="H1413" s="174"/>
      <c r="I1413" s="174"/>
      <c r="J1413" s="174"/>
      <c r="K1413" s="53">
        <f>ROUND(5,2)</f>
        <v>5</v>
      </c>
      <c r="L1413" s="35"/>
      <c r="M1413" s="35">
        <f>ROUND(K1413*L1413,2)</f>
        <v>0</v>
      </c>
    </row>
    <row r="1414" spans="1:13" ht="117.5" customHeight="1" x14ac:dyDescent="0.35">
      <c r="A1414" s="141"/>
      <c r="B1414" s="141"/>
      <c r="C1414" s="141"/>
      <c r="D1414" s="137" t="s">
        <v>951</v>
      </c>
      <c r="E1414" s="138"/>
      <c r="F1414" s="138"/>
      <c r="G1414" s="138"/>
      <c r="H1414" s="138"/>
      <c r="I1414" s="138"/>
      <c r="J1414" s="139"/>
      <c r="K1414" s="30"/>
      <c r="L1414" s="30"/>
      <c r="M1414" s="30"/>
    </row>
    <row r="1415" spans="1:13" ht="15.5" customHeight="1" x14ac:dyDescent="0.35">
      <c r="A1415" s="169"/>
      <c r="B1415" s="169"/>
      <c r="C1415" s="169"/>
      <c r="D1415" s="99" t="s">
        <v>788</v>
      </c>
      <c r="E1415" s="100"/>
      <c r="F1415" s="100"/>
      <c r="G1415" s="100"/>
      <c r="H1415" s="100"/>
      <c r="I1415" s="100"/>
      <c r="J1415" s="100"/>
      <c r="K1415" s="100"/>
      <c r="L1415" s="107">
        <f>M1351+M1355+M1359+M1377+M1379+M1383+M1385+M1389+M1393+M1398+M1403+M1405+M1409+M1413</f>
        <v>0</v>
      </c>
      <c r="M1415" s="107">
        <f>ROUND(L1415,2)</f>
        <v>0</v>
      </c>
    </row>
    <row r="1416" spans="1:13" ht="15.5" customHeight="1" x14ac:dyDescent="0.35">
      <c r="A1416" s="194"/>
      <c r="B1416" s="194"/>
      <c r="C1416" s="194"/>
      <c r="D1416" s="101" t="s">
        <v>764</v>
      </c>
      <c r="E1416" s="102"/>
      <c r="F1416" s="102"/>
      <c r="G1416" s="102"/>
      <c r="H1416" s="102"/>
      <c r="I1416" s="102"/>
      <c r="J1416" s="102"/>
      <c r="K1416" s="102"/>
      <c r="L1416" s="108">
        <f>M1349+M1415</f>
        <v>0</v>
      </c>
      <c r="M1416" s="108">
        <f>ROUND(L1416,2)</f>
        <v>0</v>
      </c>
    </row>
    <row r="1417" spans="1:13" ht="15.5" customHeight="1" x14ac:dyDescent="0.35">
      <c r="A1417" s="8" t="s">
        <v>828</v>
      </c>
      <c r="B1417" s="8" t="s">
        <v>12</v>
      </c>
      <c r="C1417" s="9"/>
      <c r="D1417" s="152" t="s">
        <v>829</v>
      </c>
      <c r="E1417" s="152"/>
      <c r="F1417" s="152"/>
      <c r="G1417" s="152"/>
      <c r="H1417" s="152"/>
      <c r="I1417" s="152"/>
      <c r="J1417" s="152"/>
      <c r="K1417" s="9"/>
      <c r="L1417" s="10">
        <f>L1441</f>
        <v>0</v>
      </c>
      <c r="M1417" s="10">
        <f>ROUND(L1417,2)</f>
        <v>0</v>
      </c>
    </row>
    <row r="1418" spans="1:13" ht="15.5" customHeight="1" x14ac:dyDescent="0.35">
      <c r="A1418" s="27" t="s">
        <v>830</v>
      </c>
      <c r="B1418" s="28" t="s">
        <v>16</v>
      </c>
      <c r="C1418" s="28" t="s">
        <v>6</v>
      </c>
      <c r="D1418" s="148" t="s">
        <v>831</v>
      </c>
      <c r="E1418" s="148"/>
      <c r="F1418" s="148"/>
      <c r="G1418" s="148"/>
      <c r="H1418" s="148"/>
      <c r="I1418" s="148"/>
      <c r="J1418" s="148"/>
      <c r="K1418" s="53">
        <f>SUM(K1421:K1421)</f>
        <v>3</v>
      </c>
      <c r="L1418" s="35"/>
      <c r="M1418" s="35">
        <f>ROUND(K1418*L1418,2)</f>
        <v>0</v>
      </c>
    </row>
    <row r="1419" spans="1:13" ht="105.5" customHeight="1" x14ac:dyDescent="0.35">
      <c r="A1419" s="141"/>
      <c r="B1419" s="141"/>
      <c r="C1419" s="141"/>
      <c r="D1419" s="137" t="s">
        <v>832</v>
      </c>
      <c r="E1419" s="138"/>
      <c r="F1419" s="138"/>
      <c r="G1419" s="138"/>
      <c r="H1419" s="138"/>
      <c r="I1419" s="138"/>
      <c r="J1419" s="139"/>
      <c r="K1419" s="30"/>
      <c r="L1419" s="30"/>
      <c r="M1419" s="30"/>
    </row>
    <row r="1420" spans="1:13" ht="15" customHeight="1" x14ac:dyDescent="0.35">
      <c r="A1420" s="141"/>
      <c r="B1420" s="141"/>
      <c r="C1420" s="141"/>
      <c r="D1420" s="141"/>
      <c r="E1420" s="19"/>
      <c r="F1420" s="36" t="s">
        <v>20</v>
      </c>
      <c r="G1420" s="36" t="s">
        <v>21</v>
      </c>
      <c r="H1420" s="36" t="s">
        <v>22</v>
      </c>
      <c r="I1420" s="36" t="s">
        <v>23</v>
      </c>
      <c r="J1420" s="36" t="s">
        <v>24</v>
      </c>
      <c r="K1420" s="36" t="s">
        <v>25</v>
      </c>
      <c r="L1420" s="22"/>
      <c r="M1420" s="22"/>
    </row>
    <row r="1421" spans="1:13" ht="15" customHeight="1" x14ac:dyDescent="0.35">
      <c r="A1421" s="141"/>
      <c r="B1421" s="141"/>
      <c r="C1421" s="141"/>
      <c r="D1421" s="141"/>
      <c r="E1421" s="28" t="s">
        <v>833</v>
      </c>
      <c r="F1421" s="36">
        <v>3</v>
      </c>
      <c r="G1421" s="54"/>
      <c r="H1421" s="54"/>
      <c r="I1421" s="54"/>
      <c r="J1421" s="54">
        <f>ROUND(F1421,3)</f>
        <v>3</v>
      </c>
      <c r="K1421" s="54">
        <f>SUM(J1421:J1421)</f>
        <v>3</v>
      </c>
      <c r="L1421" s="22"/>
      <c r="M1421" s="22"/>
    </row>
    <row r="1422" spans="1:13" ht="21.15" customHeight="1" x14ac:dyDescent="0.35">
      <c r="A1422" s="75" t="s">
        <v>834</v>
      </c>
      <c r="B1422" s="47" t="s">
        <v>16</v>
      </c>
      <c r="C1422" s="47" t="s">
        <v>6</v>
      </c>
      <c r="D1422" s="145" t="s">
        <v>835</v>
      </c>
      <c r="E1422" s="145"/>
      <c r="F1422" s="145"/>
      <c r="G1422" s="145"/>
      <c r="H1422" s="145"/>
      <c r="I1422" s="145"/>
      <c r="J1422" s="145"/>
      <c r="K1422" s="54">
        <f>SUM(K1425:K1425)</f>
        <v>3</v>
      </c>
      <c r="L1422" s="77"/>
      <c r="M1422" s="77">
        <f>ROUND(K1422*L1422,2)</f>
        <v>0</v>
      </c>
    </row>
    <row r="1423" spans="1:13" ht="72" customHeight="1" x14ac:dyDescent="0.35">
      <c r="A1423" s="140"/>
      <c r="B1423" s="140"/>
      <c r="C1423" s="140"/>
      <c r="D1423" s="142" t="s">
        <v>836</v>
      </c>
      <c r="E1423" s="143"/>
      <c r="F1423" s="143"/>
      <c r="G1423" s="143"/>
      <c r="H1423" s="143"/>
      <c r="I1423" s="143"/>
      <c r="J1423" s="144"/>
      <c r="K1423" s="78"/>
      <c r="L1423" s="78"/>
      <c r="M1423" s="78"/>
    </row>
    <row r="1424" spans="1:13" ht="15" customHeight="1" x14ac:dyDescent="0.35">
      <c r="A1424" s="140"/>
      <c r="B1424" s="140"/>
      <c r="C1424" s="140"/>
      <c r="D1424" s="140"/>
      <c r="E1424" s="47"/>
      <c r="F1424" s="36" t="s">
        <v>20</v>
      </c>
      <c r="G1424" s="36" t="s">
        <v>21</v>
      </c>
      <c r="H1424" s="36" t="s">
        <v>22</v>
      </c>
      <c r="I1424" s="36" t="s">
        <v>23</v>
      </c>
      <c r="J1424" s="36" t="s">
        <v>24</v>
      </c>
      <c r="K1424" s="36" t="s">
        <v>25</v>
      </c>
      <c r="L1424" s="39"/>
      <c r="M1424" s="39"/>
    </row>
    <row r="1425" spans="1:13" ht="15" customHeight="1" x14ac:dyDescent="0.35">
      <c r="A1425" s="140"/>
      <c r="B1425" s="140"/>
      <c r="C1425" s="140"/>
      <c r="D1425" s="140"/>
      <c r="E1425" s="47" t="s">
        <v>833</v>
      </c>
      <c r="F1425" s="36">
        <v>3</v>
      </c>
      <c r="G1425" s="54"/>
      <c r="H1425" s="54"/>
      <c r="I1425" s="54"/>
      <c r="J1425" s="54">
        <f>ROUND(F1425,3)</f>
        <v>3</v>
      </c>
      <c r="K1425" s="54">
        <f>SUM(J1425:J1425)</f>
        <v>3</v>
      </c>
      <c r="L1425" s="39"/>
      <c r="M1425" s="39"/>
    </row>
    <row r="1426" spans="1:13" ht="21.15" customHeight="1" x14ac:dyDescent="0.35">
      <c r="A1426" s="75" t="s">
        <v>837</v>
      </c>
      <c r="B1426" s="47" t="s">
        <v>16</v>
      </c>
      <c r="C1426" s="47" t="s">
        <v>6</v>
      </c>
      <c r="D1426" s="145" t="s">
        <v>838</v>
      </c>
      <c r="E1426" s="145"/>
      <c r="F1426" s="145"/>
      <c r="G1426" s="145"/>
      <c r="H1426" s="145"/>
      <c r="I1426" s="145"/>
      <c r="J1426" s="145"/>
      <c r="K1426" s="54">
        <f>SUM(K1429:K1430)</f>
        <v>13</v>
      </c>
      <c r="L1426" s="77"/>
      <c r="M1426" s="77">
        <f>ROUND(K1426*L1426,2)</f>
        <v>0</v>
      </c>
    </row>
    <row r="1427" spans="1:13" ht="104" customHeight="1" x14ac:dyDescent="0.35">
      <c r="A1427" s="140"/>
      <c r="B1427" s="140"/>
      <c r="C1427" s="140"/>
      <c r="D1427" s="142" t="s">
        <v>839</v>
      </c>
      <c r="E1427" s="143"/>
      <c r="F1427" s="143"/>
      <c r="G1427" s="143"/>
      <c r="H1427" s="143"/>
      <c r="I1427" s="143"/>
      <c r="J1427" s="144"/>
      <c r="K1427" s="78"/>
      <c r="L1427" s="78"/>
      <c r="M1427" s="78"/>
    </row>
    <row r="1428" spans="1:13" ht="15" customHeight="1" x14ac:dyDescent="0.35">
      <c r="A1428" s="140"/>
      <c r="B1428" s="140"/>
      <c r="C1428" s="140"/>
      <c r="D1428" s="140"/>
      <c r="E1428" s="47"/>
      <c r="F1428" s="36" t="s">
        <v>20</v>
      </c>
      <c r="G1428" s="36" t="s">
        <v>21</v>
      </c>
      <c r="H1428" s="36" t="s">
        <v>22</v>
      </c>
      <c r="I1428" s="36" t="s">
        <v>23</v>
      </c>
      <c r="J1428" s="36" t="s">
        <v>24</v>
      </c>
      <c r="K1428" s="36" t="s">
        <v>25</v>
      </c>
      <c r="L1428" s="39"/>
      <c r="M1428" s="39"/>
    </row>
    <row r="1429" spans="1:13" ht="21.15" customHeight="1" x14ac:dyDescent="0.35">
      <c r="A1429" s="140"/>
      <c r="B1429" s="140"/>
      <c r="C1429" s="140"/>
      <c r="D1429" s="140"/>
      <c r="E1429" s="47" t="s">
        <v>840</v>
      </c>
      <c r="F1429" s="36">
        <v>9</v>
      </c>
      <c r="G1429" s="54"/>
      <c r="H1429" s="54"/>
      <c r="I1429" s="54"/>
      <c r="J1429" s="54">
        <f>ROUND(F1429,3)</f>
        <v>9</v>
      </c>
      <c r="K1429" s="39"/>
      <c r="L1429" s="39"/>
      <c r="M1429" s="39"/>
    </row>
    <row r="1430" spans="1:13" ht="21.15" customHeight="1" x14ac:dyDescent="0.35">
      <c r="A1430" s="140"/>
      <c r="B1430" s="140"/>
      <c r="C1430" s="140"/>
      <c r="D1430" s="140"/>
      <c r="E1430" s="47" t="s">
        <v>841</v>
      </c>
      <c r="F1430" s="36">
        <v>4</v>
      </c>
      <c r="G1430" s="54"/>
      <c r="H1430" s="54"/>
      <c r="I1430" s="54"/>
      <c r="J1430" s="54">
        <f>ROUND(F1430,3)</f>
        <v>4</v>
      </c>
      <c r="K1430" s="54">
        <f>SUM(J1429:J1430)</f>
        <v>13</v>
      </c>
      <c r="L1430" s="39"/>
      <c r="M1430" s="39"/>
    </row>
    <row r="1431" spans="1:13" ht="30.5" customHeight="1" x14ac:dyDescent="0.35">
      <c r="A1431" s="27" t="s">
        <v>842</v>
      </c>
      <c r="B1431" s="28" t="s">
        <v>16</v>
      </c>
      <c r="C1431" s="28" t="s">
        <v>6</v>
      </c>
      <c r="D1431" s="148" t="s">
        <v>843</v>
      </c>
      <c r="E1431" s="148"/>
      <c r="F1431" s="148"/>
      <c r="G1431" s="148"/>
      <c r="H1431" s="148"/>
      <c r="I1431" s="148"/>
      <c r="J1431" s="148"/>
      <c r="K1431" s="53">
        <f>SUM(K1434:K1435)</f>
        <v>13</v>
      </c>
      <c r="L1431" s="35"/>
      <c r="M1431" s="35">
        <f>ROUND(K1431*L1431,2)</f>
        <v>0</v>
      </c>
    </row>
    <row r="1432" spans="1:13" ht="87.5" customHeight="1" x14ac:dyDescent="0.35">
      <c r="A1432" s="141"/>
      <c r="B1432" s="141"/>
      <c r="C1432" s="141"/>
      <c r="D1432" s="137" t="s">
        <v>844</v>
      </c>
      <c r="E1432" s="138"/>
      <c r="F1432" s="138"/>
      <c r="G1432" s="138"/>
      <c r="H1432" s="138"/>
      <c r="I1432" s="138"/>
      <c r="J1432" s="139"/>
      <c r="K1432" s="30"/>
      <c r="L1432" s="30"/>
      <c r="M1432" s="30"/>
    </row>
    <row r="1433" spans="1:13" ht="15" customHeight="1" x14ac:dyDescent="0.35">
      <c r="A1433" s="140"/>
      <c r="B1433" s="140"/>
      <c r="C1433" s="140"/>
      <c r="D1433" s="140"/>
      <c r="E1433" s="47"/>
      <c r="F1433" s="36" t="s">
        <v>20</v>
      </c>
      <c r="G1433" s="36" t="s">
        <v>21</v>
      </c>
      <c r="H1433" s="36" t="s">
        <v>22</v>
      </c>
      <c r="I1433" s="36" t="s">
        <v>23</v>
      </c>
      <c r="J1433" s="36" t="s">
        <v>24</v>
      </c>
      <c r="K1433" s="36" t="s">
        <v>25</v>
      </c>
      <c r="L1433" s="39"/>
      <c r="M1433" s="39"/>
    </row>
    <row r="1434" spans="1:13" ht="21.15" customHeight="1" x14ac:dyDescent="0.35">
      <c r="A1434" s="140"/>
      <c r="B1434" s="140"/>
      <c r="C1434" s="140"/>
      <c r="D1434" s="140"/>
      <c r="E1434" s="47" t="s">
        <v>840</v>
      </c>
      <c r="F1434" s="36">
        <v>9</v>
      </c>
      <c r="G1434" s="54"/>
      <c r="H1434" s="54"/>
      <c r="I1434" s="54"/>
      <c r="J1434" s="54">
        <f>ROUND(F1434,3)</f>
        <v>9</v>
      </c>
      <c r="K1434" s="39"/>
      <c r="L1434" s="39"/>
      <c r="M1434" s="39"/>
    </row>
    <row r="1435" spans="1:13" ht="21.15" customHeight="1" x14ac:dyDescent="0.35">
      <c r="A1435" s="140"/>
      <c r="B1435" s="140"/>
      <c r="C1435" s="140"/>
      <c r="D1435" s="140"/>
      <c r="E1435" s="47" t="s">
        <v>841</v>
      </c>
      <c r="F1435" s="36">
        <v>4</v>
      </c>
      <c r="G1435" s="54"/>
      <c r="H1435" s="54"/>
      <c r="I1435" s="54"/>
      <c r="J1435" s="54">
        <f>ROUND(F1435,3)</f>
        <v>4</v>
      </c>
      <c r="K1435" s="54">
        <f>SUM(J1434:J1435)</f>
        <v>13</v>
      </c>
      <c r="L1435" s="39"/>
      <c r="M1435" s="39"/>
    </row>
    <row r="1436" spans="1:13" ht="15.5" customHeight="1" x14ac:dyDescent="0.35">
      <c r="A1436" s="75" t="s">
        <v>845</v>
      </c>
      <c r="B1436" s="47" t="s">
        <v>16</v>
      </c>
      <c r="C1436" s="47" t="s">
        <v>118</v>
      </c>
      <c r="D1436" s="145" t="s">
        <v>846</v>
      </c>
      <c r="E1436" s="145"/>
      <c r="F1436" s="145"/>
      <c r="G1436" s="145"/>
      <c r="H1436" s="145"/>
      <c r="I1436" s="145"/>
      <c r="J1436" s="145"/>
      <c r="K1436" s="54">
        <f>SUM(K1439:K1440)</f>
        <v>85</v>
      </c>
      <c r="L1436" s="77"/>
      <c r="M1436" s="77">
        <f>ROUND(K1436*L1436,2)</f>
        <v>0</v>
      </c>
    </row>
    <row r="1437" spans="1:13" ht="41.5" customHeight="1" x14ac:dyDescent="0.35">
      <c r="A1437" s="140"/>
      <c r="B1437" s="140"/>
      <c r="C1437" s="140"/>
      <c r="D1437" s="142" t="s">
        <v>847</v>
      </c>
      <c r="E1437" s="143"/>
      <c r="F1437" s="143"/>
      <c r="G1437" s="143"/>
      <c r="H1437" s="143"/>
      <c r="I1437" s="143"/>
      <c r="J1437" s="144"/>
      <c r="K1437" s="78"/>
      <c r="L1437" s="78"/>
      <c r="M1437" s="78"/>
    </row>
    <row r="1438" spans="1:13" ht="15" customHeight="1" x14ac:dyDescent="0.35">
      <c r="A1438" s="140"/>
      <c r="B1438" s="140"/>
      <c r="C1438" s="140"/>
      <c r="D1438" s="140"/>
      <c r="E1438" s="47"/>
      <c r="F1438" s="36" t="s">
        <v>20</v>
      </c>
      <c r="G1438" s="36" t="s">
        <v>21</v>
      </c>
      <c r="H1438" s="36" t="s">
        <v>22</v>
      </c>
      <c r="I1438" s="36" t="s">
        <v>23</v>
      </c>
      <c r="J1438" s="36" t="s">
        <v>24</v>
      </c>
      <c r="K1438" s="36" t="s">
        <v>25</v>
      </c>
      <c r="L1438" s="39"/>
      <c r="M1438" s="39"/>
    </row>
    <row r="1439" spans="1:13" ht="15" customHeight="1" x14ac:dyDescent="0.35">
      <c r="A1439" s="140"/>
      <c r="B1439" s="140"/>
      <c r="C1439" s="140"/>
      <c r="D1439" s="140"/>
      <c r="E1439" s="47" t="s">
        <v>848</v>
      </c>
      <c r="F1439" s="36">
        <v>60</v>
      </c>
      <c r="G1439" s="54"/>
      <c r="H1439" s="54"/>
      <c r="I1439" s="54"/>
      <c r="J1439" s="54">
        <f>ROUND(F1439,3)</f>
        <v>60</v>
      </c>
      <c r="K1439" s="39"/>
      <c r="L1439" s="39"/>
      <c r="M1439" s="39"/>
    </row>
    <row r="1440" spans="1:13" ht="21.15" customHeight="1" x14ac:dyDescent="0.35">
      <c r="A1440" s="140"/>
      <c r="B1440" s="140"/>
      <c r="C1440" s="140"/>
      <c r="D1440" s="140"/>
      <c r="E1440" s="47" t="s">
        <v>849</v>
      </c>
      <c r="F1440" s="36">
        <v>25</v>
      </c>
      <c r="G1440" s="54"/>
      <c r="H1440" s="54"/>
      <c r="I1440" s="54"/>
      <c r="J1440" s="54">
        <f>ROUND(F1440,3)</f>
        <v>25</v>
      </c>
      <c r="K1440" s="54">
        <f>SUM(J1439:J1440)</f>
        <v>85</v>
      </c>
      <c r="L1440" s="39"/>
      <c r="M1440" s="39"/>
    </row>
    <row r="1441" spans="1:14" ht="15.5" customHeight="1" x14ac:dyDescent="0.35">
      <c r="A1441" s="146"/>
      <c r="B1441" s="146"/>
      <c r="C1441" s="146"/>
      <c r="D1441" s="68" t="s">
        <v>828</v>
      </c>
      <c r="E1441" s="69"/>
      <c r="F1441" s="69"/>
      <c r="G1441" s="69"/>
      <c r="H1441" s="69"/>
      <c r="I1441" s="69"/>
      <c r="J1441" s="69"/>
      <c r="K1441" s="69"/>
      <c r="L1441" s="121">
        <f>M1418+M1422+M1426+M1431+M1436</f>
        <v>0</v>
      </c>
      <c r="M1441" s="121">
        <f>ROUND(L1441,2)</f>
        <v>0</v>
      </c>
    </row>
    <row r="1442" spans="1:14" ht="15.5" customHeight="1" x14ac:dyDescent="0.35">
      <c r="A1442" s="8" t="s">
        <v>850</v>
      </c>
      <c r="B1442" s="8" t="s">
        <v>12</v>
      </c>
      <c r="C1442" s="9"/>
      <c r="D1442" s="152" t="s">
        <v>851</v>
      </c>
      <c r="E1442" s="152"/>
      <c r="F1442" s="152"/>
      <c r="G1442" s="152"/>
      <c r="H1442" s="152"/>
      <c r="I1442" s="152"/>
      <c r="J1442" s="152"/>
      <c r="K1442" s="9"/>
      <c r="L1442" s="10">
        <f>L1445</f>
        <v>2722.5</v>
      </c>
      <c r="M1442" s="10">
        <f>ROUND(L1442,2)</f>
        <v>2722.5</v>
      </c>
    </row>
    <row r="1443" spans="1:14" ht="15.5" customHeight="1" x14ac:dyDescent="0.35">
      <c r="A1443" s="27" t="s">
        <v>852</v>
      </c>
      <c r="B1443" s="28" t="s">
        <v>16</v>
      </c>
      <c r="C1443" s="28"/>
      <c r="D1443" s="148" t="s">
        <v>851</v>
      </c>
      <c r="E1443" s="148"/>
      <c r="F1443" s="148"/>
      <c r="G1443" s="148"/>
      <c r="H1443" s="148"/>
      <c r="I1443" s="148"/>
      <c r="J1443" s="148"/>
      <c r="K1443" s="53">
        <f>ROUND(0.01,2)</f>
        <v>0.01</v>
      </c>
      <c r="L1443" s="35">
        <f>ROUND(272250*(1+M2/100),2)</f>
        <v>272250</v>
      </c>
      <c r="M1443" s="35">
        <f>ROUND(K1443*L1443,2)</f>
        <v>2722.5</v>
      </c>
    </row>
    <row r="1444" spans="1:14" ht="21.15" customHeight="1" x14ac:dyDescent="0.35">
      <c r="A1444" s="146"/>
      <c r="B1444" s="146"/>
      <c r="C1444" s="164"/>
      <c r="D1444" s="137" t="s">
        <v>853</v>
      </c>
      <c r="E1444" s="138"/>
      <c r="F1444" s="138"/>
      <c r="G1444" s="138"/>
      <c r="H1444" s="138"/>
      <c r="I1444" s="138"/>
      <c r="J1444" s="138"/>
      <c r="K1444" s="30"/>
      <c r="L1444" s="30"/>
      <c r="M1444" s="30"/>
    </row>
    <row r="1445" spans="1:14" ht="15.5" customHeight="1" x14ac:dyDescent="0.35">
      <c r="A1445" s="169"/>
      <c r="B1445" s="169"/>
      <c r="C1445" s="222"/>
      <c r="D1445" s="8" t="s">
        <v>850</v>
      </c>
      <c r="E1445" s="177"/>
      <c r="F1445" s="178"/>
      <c r="G1445" s="178"/>
      <c r="H1445" s="178"/>
      <c r="I1445" s="178"/>
      <c r="J1445" s="178"/>
      <c r="K1445" s="223"/>
      <c r="L1445" s="121">
        <f>M1443</f>
        <v>2722.5</v>
      </c>
      <c r="M1445" s="129">
        <f>ROUND(L1445,2)</f>
        <v>2722.5</v>
      </c>
    </row>
    <row r="1446" spans="1:14" ht="34.25" customHeight="1" x14ac:dyDescent="0.35">
      <c r="A1446" s="192"/>
      <c r="B1446" s="192"/>
      <c r="C1446" s="192"/>
      <c r="D1446" s="8" t="s">
        <v>854</v>
      </c>
      <c r="E1446" s="177"/>
      <c r="F1446" s="178"/>
      <c r="G1446" s="178"/>
      <c r="H1446" s="178"/>
      <c r="I1446" s="178"/>
      <c r="J1446" s="178"/>
      <c r="K1446" s="179"/>
      <c r="L1446" s="10">
        <f>M240+M267+M309+M416+M536+M579+M632+M706+M824+M854+M923+M945+M1055+M1142+M1214+M1251+M1307+M1416+M1441</f>
        <v>0</v>
      </c>
      <c r="M1446" s="10">
        <f>ROUND(L1446,2)</f>
        <v>0</v>
      </c>
    </row>
    <row r="1447" spans="1:14" x14ac:dyDescent="0.35">
      <c r="A1447" s="219"/>
      <c r="B1447" s="219"/>
      <c r="C1447" s="220"/>
      <c r="D1447" s="130" t="s">
        <v>856</v>
      </c>
      <c r="E1447" s="218"/>
      <c r="F1447" s="218"/>
      <c r="G1447" s="218"/>
      <c r="H1447" s="218"/>
      <c r="I1447" s="218"/>
      <c r="J1447" s="218"/>
      <c r="K1447" s="218"/>
      <c r="L1447" s="131"/>
      <c r="M1447" s="131"/>
    </row>
    <row r="1448" spans="1:14" x14ac:dyDescent="0.35">
      <c r="A1448" s="217"/>
      <c r="B1448" s="217"/>
      <c r="C1448" s="221"/>
      <c r="D1448" s="130" t="s">
        <v>857</v>
      </c>
      <c r="E1448" s="218"/>
      <c r="F1448" s="218"/>
      <c r="G1448" s="218"/>
      <c r="H1448" s="218"/>
      <c r="I1448" s="218"/>
      <c r="J1448" s="218"/>
      <c r="K1448" s="218"/>
      <c r="L1448" s="131"/>
      <c r="M1448" s="131"/>
    </row>
    <row r="1449" spans="1:14" x14ac:dyDescent="0.35">
      <c r="A1449" s="215"/>
      <c r="B1449" s="215"/>
      <c r="C1449" s="215"/>
      <c r="D1449" s="132" t="s">
        <v>851</v>
      </c>
      <c r="E1449" s="218"/>
      <c r="F1449" s="218"/>
      <c r="G1449" s="218"/>
      <c r="H1449" s="218"/>
      <c r="I1449" s="218"/>
      <c r="J1449" s="218"/>
      <c r="K1449" s="218"/>
      <c r="L1449" s="131"/>
      <c r="M1449" s="133">
        <f>M1445</f>
        <v>2722.5</v>
      </c>
    </row>
    <row r="1450" spans="1:14" ht="15.75" customHeight="1" x14ac:dyDescent="0.35">
      <c r="A1450" s="216"/>
      <c r="B1450" s="216"/>
      <c r="C1450" s="216"/>
      <c r="D1450" s="181" t="s">
        <v>855</v>
      </c>
      <c r="E1450" s="182"/>
      <c r="F1450" s="182"/>
      <c r="G1450" s="182"/>
      <c r="H1450" s="182"/>
      <c r="I1450" s="182"/>
      <c r="J1450" s="182"/>
      <c r="K1450" s="182"/>
      <c r="L1450" s="134"/>
      <c r="M1450" s="185">
        <f>M1446+M1447+M1448+M1449</f>
        <v>2722.5</v>
      </c>
    </row>
    <row r="1451" spans="1:14" x14ac:dyDescent="0.35">
      <c r="A1451" s="217"/>
      <c r="B1451" s="217"/>
      <c r="C1451" s="217"/>
      <c r="D1451" s="183"/>
      <c r="E1451" s="184"/>
      <c r="F1451" s="184"/>
      <c r="G1451" s="184"/>
      <c r="H1451" s="184"/>
      <c r="I1451" s="184"/>
      <c r="J1451" s="184"/>
      <c r="K1451" s="184"/>
      <c r="L1451" s="135"/>
      <c r="M1451" s="186"/>
      <c r="N1451" s="136"/>
    </row>
  </sheetData>
  <mergeCells count="993">
    <mergeCell ref="A1449:C1449"/>
    <mergeCell ref="A1450:C1451"/>
    <mergeCell ref="E1447:K1447"/>
    <mergeCell ref="E1448:K1448"/>
    <mergeCell ref="E1449:K1449"/>
    <mergeCell ref="A1447:C1448"/>
    <mergeCell ref="D926:J926"/>
    <mergeCell ref="D971:J971"/>
    <mergeCell ref="D930:J930"/>
    <mergeCell ref="A1427:C1427"/>
    <mergeCell ref="A1428:D1430"/>
    <mergeCell ref="A1432:C1432"/>
    <mergeCell ref="A1433:D1435"/>
    <mergeCell ref="A1437:C1437"/>
    <mergeCell ref="A1438:D1440"/>
    <mergeCell ref="A1441:C1441"/>
    <mergeCell ref="A1444:C1445"/>
    <mergeCell ref="D1427:J1427"/>
    <mergeCell ref="D1432:J1432"/>
    <mergeCell ref="D1437:J1437"/>
    <mergeCell ref="D1444:J1444"/>
    <mergeCell ref="E1445:K1445"/>
    <mergeCell ref="A1410:C1410"/>
    <mergeCell ref="A1414:C1414"/>
    <mergeCell ref="A1415:C1415"/>
    <mergeCell ref="A1416:C1416"/>
    <mergeCell ref="A1419:C1419"/>
    <mergeCell ref="A1420:D1421"/>
    <mergeCell ref="A1423:C1423"/>
    <mergeCell ref="A1424:D1425"/>
    <mergeCell ref="D1413:J1413"/>
    <mergeCell ref="A1446:C1446"/>
    <mergeCell ref="D1414:J1414"/>
    <mergeCell ref="D1419:J1419"/>
    <mergeCell ref="D1423:J1423"/>
    <mergeCell ref="A1381:C1382"/>
    <mergeCell ref="A1384:C1384"/>
    <mergeCell ref="A1386:C1386"/>
    <mergeCell ref="A1387:D1388"/>
    <mergeCell ref="D1383:J1383"/>
    <mergeCell ref="D1385:J1385"/>
    <mergeCell ref="A1390:C1390"/>
    <mergeCell ref="A1391:D1392"/>
    <mergeCell ref="A1394:C1394"/>
    <mergeCell ref="D1409:J1409"/>
    <mergeCell ref="D1393:J1393"/>
    <mergeCell ref="D1398:J1398"/>
    <mergeCell ref="D1403:J1403"/>
    <mergeCell ref="D1384:J1384"/>
    <mergeCell ref="D1386:J1386"/>
    <mergeCell ref="D1390:J1390"/>
    <mergeCell ref="D1394:J1394"/>
    <mergeCell ref="D1399:J1399"/>
    <mergeCell ref="D1404:J1404"/>
    <mergeCell ref="D1406:J1406"/>
    <mergeCell ref="A1411:D1412"/>
    <mergeCell ref="A1235:D1236"/>
    <mergeCell ref="A1238:C1238"/>
    <mergeCell ref="D1221:J1221"/>
    <mergeCell ref="D1225:J1225"/>
    <mergeCell ref="D1227:J1227"/>
    <mergeCell ref="D1232:J1232"/>
    <mergeCell ref="D1234:J1234"/>
    <mergeCell ref="D1238:J1238"/>
    <mergeCell ref="D1410:J1410"/>
    <mergeCell ref="A1203:D1204"/>
    <mergeCell ref="A1206:C1206"/>
    <mergeCell ref="A1207:D1208"/>
    <mergeCell ref="A1210:C1210"/>
    <mergeCell ref="A1211:D1212"/>
    <mergeCell ref="A1213:C1213"/>
    <mergeCell ref="A1214:C1214"/>
    <mergeCell ref="A1217:C1217"/>
    <mergeCell ref="A1218:D1219"/>
    <mergeCell ref="D1205:J1205"/>
    <mergeCell ref="D1209:J1209"/>
    <mergeCell ref="D1215:J1215"/>
    <mergeCell ref="D1216:J1216"/>
    <mergeCell ref="D1206:J1206"/>
    <mergeCell ref="D1210:J1210"/>
    <mergeCell ref="D1217:J1217"/>
    <mergeCell ref="A1171:D1172"/>
    <mergeCell ref="A1174:C1174"/>
    <mergeCell ref="A1175:D1176"/>
    <mergeCell ref="D1169:J1169"/>
    <mergeCell ref="D1173:J1173"/>
    <mergeCell ref="A1178:C1178"/>
    <mergeCell ref="A1179:D1180"/>
    <mergeCell ref="A1182:C1182"/>
    <mergeCell ref="A1183:D1184"/>
    <mergeCell ref="A1114:C1114"/>
    <mergeCell ref="D1105:J1105"/>
    <mergeCell ref="D1108:J1108"/>
    <mergeCell ref="D1109:J1109"/>
    <mergeCell ref="D1113:J1113"/>
    <mergeCell ref="D1099:J1099"/>
    <mergeCell ref="D1101:J1101"/>
    <mergeCell ref="D1103:J1103"/>
    <mergeCell ref="A1158:C1158"/>
    <mergeCell ref="D1095:J1095"/>
    <mergeCell ref="A1084:C1084"/>
    <mergeCell ref="A1085:C1085"/>
    <mergeCell ref="A1088:C1088"/>
    <mergeCell ref="A1089:D1090"/>
    <mergeCell ref="A1092:C1092"/>
    <mergeCell ref="A1093:D1094"/>
    <mergeCell ref="A1110:C1110"/>
    <mergeCell ref="A1111:D1112"/>
    <mergeCell ref="A1037:C1037"/>
    <mergeCell ref="A1038:D1039"/>
    <mergeCell ref="A1041:C1041"/>
    <mergeCell ref="A1042:D1043"/>
    <mergeCell ref="A1045:C1045"/>
    <mergeCell ref="A1046:C1046"/>
    <mergeCell ref="A1049:C1049"/>
    <mergeCell ref="A1051:C1051"/>
    <mergeCell ref="A1054:C1055"/>
    <mergeCell ref="D1048:J1048"/>
    <mergeCell ref="D1050:J1050"/>
    <mergeCell ref="D1052:J1052"/>
    <mergeCell ref="D1040:J1040"/>
    <mergeCell ref="D1044:J1044"/>
    <mergeCell ref="D1047:J1047"/>
    <mergeCell ref="A1053:C1053"/>
    <mergeCell ref="D1037:J1037"/>
    <mergeCell ref="D1041:J1041"/>
    <mergeCell ref="D1045:J1045"/>
    <mergeCell ref="D1049:J1049"/>
    <mergeCell ref="D1051:J1051"/>
    <mergeCell ref="D1053:J1053"/>
    <mergeCell ref="A1000:D1001"/>
    <mergeCell ref="A1003:C1003"/>
    <mergeCell ref="A1004:D1005"/>
    <mergeCell ref="A1007:C1007"/>
    <mergeCell ref="A1008:D1009"/>
    <mergeCell ref="A1011:C1011"/>
    <mergeCell ref="D1002:J1002"/>
    <mergeCell ref="D1006:J1006"/>
    <mergeCell ref="D1010:J1010"/>
    <mergeCell ref="D15:J15"/>
    <mergeCell ref="D36:J36"/>
    <mergeCell ref="D41:J41"/>
    <mergeCell ref="B1:M1"/>
    <mergeCell ref="A2:C2"/>
    <mergeCell ref="D4:J4"/>
    <mergeCell ref="D5:J5"/>
    <mergeCell ref="D6:J6"/>
    <mergeCell ref="E2:J3"/>
    <mergeCell ref="A7:C14"/>
    <mergeCell ref="D8:D14"/>
    <mergeCell ref="E9:E10"/>
    <mergeCell ref="E11:E14"/>
    <mergeCell ref="A16:C35"/>
    <mergeCell ref="D17:D35"/>
    <mergeCell ref="A37:C40"/>
    <mergeCell ref="D38:D40"/>
    <mergeCell ref="D7:J7"/>
    <mergeCell ref="D16:J16"/>
    <mergeCell ref="D37:J37"/>
    <mergeCell ref="D136:J136"/>
    <mergeCell ref="D142:J142"/>
    <mergeCell ref="A132:D135"/>
    <mergeCell ref="A131:C131"/>
    <mergeCell ref="D138:D141"/>
    <mergeCell ref="D83:J83"/>
    <mergeCell ref="D89:J89"/>
    <mergeCell ref="D94:J94"/>
    <mergeCell ref="A96:D108"/>
    <mergeCell ref="A110:C110"/>
    <mergeCell ref="A111:D117"/>
    <mergeCell ref="A85:D88"/>
    <mergeCell ref="A84:C84"/>
    <mergeCell ref="A91:D93"/>
    <mergeCell ref="A90:C90"/>
    <mergeCell ref="A95:C95"/>
    <mergeCell ref="A137:C141"/>
    <mergeCell ref="D176:J176"/>
    <mergeCell ref="D182:J182"/>
    <mergeCell ref="D148:J148"/>
    <mergeCell ref="D150:J150"/>
    <mergeCell ref="D152:J152"/>
    <mergeCell ref="D137:J137"/>
    <mergeCell ref="D143:J143"/>
    <mergeCell ref="D149:J149"/>
    <mergeCell ref="D151:J151"/>
    <mergeCell ref="D153:J153"/>
    <mergeCell ref="D165:J165"/>
    <mergeCell ref="D177:J177"/>
    <mergeCell ref="A144:D147"/>
    <mergeCell ref="A143:C143"/>
    <mergeCell ref="A149:C149"/>
    <mergeCell ref="A151:C151"/>
    <mergeCell ref="A153:C153"/>
    <mergeCell ref="A239:C239"/>
    <mergeCell ref="A240:C240"/>
    <mergeCell ref="A244:D247"/>
    <mergeCell ref="A243:C243"/>
    <mergeCell ref="A250:D253"/>
    <mergeCell ref="A249:C249"/>
    <mergeCell ref="A255:C255"/>
    <mergeCell ref="A256:D257"/>
    <mergeCell ref="A259:C259"/>
    <mergeCell ref="D254:J254"/>
    <mergeCell ref="D258:J258"/>
    <mergeCell ref="D259:J259"/>
    <mergeCell ref="A464:D465"/>
    <mergeCell ref="D446:J446"/>
    <mergeCell ref="A467:C467"/>
    <mergeCell ref="D402:J402"/>
    <mergeCell ref="D409:J409"/>
    <mergeCell ref="D419:J419"/>
    <mergeCell ref="D447:J447"/>
    <mergeCell ref="D453:J453"/>
    <mergeCell ref="D458:J458"/>
    <mergeCell ref="D463:J463"/>
    <mergeCell ref="A498:C498"/>
    <mergeCell ref="A499:D535"/>
    <mergeCell ref="A536:C536"/>
    <mergeCell ref="D497:J497"/>
    <mergeCell ref="A539:C539"/>
    <mergeCell ref="A540:D551"/>
    <mergeCell ref="D467:J467"/>
    <mergeCell ref="D481:J481"/>
    <mergeCell ref="D490:J490"/>
    <mergeCell ref="D537:J537"/>
    <mergeCell ref="D498:J498"/>
    <mergeCell ref="D604:J604"/>
    <mergeCell ref="D608:J608"/>
    <mergeCell ref="D586:J586"/>
    <mergeCell ref="D591:J591"/>
    <mergeCell ref="D595:J595"/>
    <mergeCell ref="D575:J575"/>
    <mergeCell ref="D580:J580"/>
    <mergeCell ref="D581:J581"/>
    <mergeCell ref="D558:J558"/>
    <mergeCell ref="D563:J563"/>
    <mergeCell ref="D570:J570"/>
    <mergeCell ref="A572:D574"/>
    <mergeCell ref="A576:C576"/>
    <mergeCell ref="A577:D578"/>
    <mergeCell ref="A579:C579"/>
    <mergeCell ref="A582:C582"/>
    <mergeCell ref="A559:C559"/>
    <mergeCell ref="A560:D562"/>
    <mergeCell ref="A564:C564"/>
    <mergeCell ref="A565:D569"/>
    <mergeCell ref="A571:C571"/>
    <mergeCell ref="A605:C605"/>
    <mergeCell ref="A606:D607"/>
    <mergeCell ref="D646:J646"/>
    <mergeCell ref="D612:J612"/>
    <mergeCell ref="D618:J618"/>
    <mergeCell ref="D622:J622"/>
    <mergeCell ref="A624:D626"/>
    <mergeCell ref="A628:C628"/>
    <mergeCell ref="A629:D631"/>
    <mergeCell ref="A632:C632"/>
    <mergeCell ref="A635:C635"/>
    <mergeCell ref="A636:D645"/>
    <mergeCell ref="D627:J627"/>
    <mergeCell ref="D633:J633"/>
    <mergeCell ref="D634:J634"/>
    <mergeCell ref="D628:J628"/>
    <mergeCell ref="D635:J635"/>
    <mergeCell ref="D738:J738"/>
    <mergeCell ref="D742:J742"/>
    <mergeCell ref="D721:J721"/>
    <mergeCell ref="D726:J726"/>
    <mergeCell ref="D730:J730"/>
    <mergeCell ref="D739:J739"/>
    <mergeCell ref="D743:J743"/>
    <mergeCell ref="D713:J713"/>
    <mergeCell ref="D717:J717"/>
    <mergeCell ref="A715:D716"/>
    <mergeCell ref="A718:C718"/>
    <mergeCell ref="A732:D733"/>
    <mergeCell ref="A735:C735"/>
    <mergeCell ref="A736:C737"/>
    <mergeCell ref="D734:J734"/>
    <mergeCell ref="D735:J735"/>
    <mergeCell ref="D751:J751"/>
    <mergeCell ref="D755:J755"/>
    <mergeCell ref="A757:D758"/>
    <mergeCell ref="A760:C760"/>
    <mergeCell ref="A761:D762"/>
    <mergeCell ref="A764:C764"/>
    <mergeCell ref="A765:D766"/>
    <mergeCell ref="A768:C768"/>
    <mergeCell ref="D747:J747"/>
    <mergeCell ref="D752:J752"/>
    <mergeCell ref="D756:J756"/>
    <mergeCell ref="D760:J760"/>
    <mergeCell ref="D764:J764"/>
    <mergeCell ref="D768:J768"/>
    <mergeCell ref="A790:D795"/>
    <mergeCell ref="A797:C797"/>
    <mergeCell ref="A798:D801"/>
    <mergeCell ref="A803:C803"/>
    <mergeCell ref="D772:J772"/>
    <mergeCell ref="D777:J777"/>
    <mergeCell ref="D783:J783"/>
    <mergeCell ref="D789:J789"/>
    <mergeCell ref="D797:J797"/>
    <mergeCell ref="D803:J803"/>
    <mergeCell ref="A778:D781"/>
    <mergeCell ref="A783:C783"/>
    <mergeCell ref="A784:D787"/>
    <mergeCell ref="A789:C789"/>
    <mergeCell ref="D788:J788"/>
    <mergeCell ref="D782:J782"/>
    <mergeCell ref="D825:J825"/>
    <mergeCell ref="D826:J826"/>
    <mergeCell ref="D831:J831"/>
    <mergeCell ref="D840:J840"/>
    <mergeCell ref="D808:J808"/>
    <mergeCell ref="D813:J813"/>
    <mergeCell ref="D818:J818"/>
    <mergeCell ref="D796:J796"/>
    <mergeCell ref="D802:J802"/>
    <mergeCell ref="A804:D807"/>
    <mergeCell ref="A809:C809"/>
    <mergeCell ref="A810:D812"/>
    <mergeCell ref="A814:C814"/>
    <mergeCell ref="A815:D817"/>
    <mergeCell ref="A819:C819"/>
    <mergeCell ref="A820:D823"/>
    <mergeCell ref="A824:C824"/>
    <mergeCell ref="F824:J824"/>
    <mergeCell ref="D809:J809"/>
    <mergeCell ref="D814:J814"/>
    <mergeCell ref="D819:J819"/>
    <mergeCell ref="A827:C827"/>
    <mergeCell ref="A828:D830"/>
    <mergeCell ref="A832:C832"/>
    <mergeCell ref="D884:J884"/>
    <mergeCell ref="D891:J891"/>
    <mergeCell ref="D868:J868"/>
    <mergeCell ref="D872:J872"/>
    <mergeCell ref="D876:J876"/>
    <mergeCell ref="D856:J856"/>
    <mergeCell ref="D860:J860"/>
    <mergeCell ref="D864:J864"/>
    <mergeCell ref="D844:J844"/>
    <mergeCell ref="D848:J848"/>
    <mergeCell ref="D855:J855"/>
    <mergeCell ref="A850:D853"/>
    <mergeCell ref="A854:C854"/>
    <mergeCell ref="A857:C857"/>
    <mergeCell ref="A858:D859"/>
    <mergeCell ref="A861:C861"/>
    <mergeCell ref="A862:D863"/>
    <mergeCell ref="A865:C865"/>
    <mergeCell ref="D857:J857"/>
    <mergeCell ref="D861:J861"/>
    <mergeCell ref="D865:J865"/>
    <mergeCell ref="A866:D867"/>
    <mergeCell ref="A869:C869"/>
    <mergeCell ref="A870:D871"/>
    <mergeCell ref="D919:J919"/>
    <mergeCell ref="D921:J921"/>
    <mergeCell ref="D924:J924"/>
    <mergeCell ref="D925:J925"/>
    <mergeCell ref="D895:J895"/>
    <mergeCell ref="D900:J900"/>
    <mergeCell ref="D910:J910"/>
    <mergeCell ref="A912:D918"/>
    <mergeCell ref="A920:C920"/>
    <mergeCell ref="A922:C922"/>
    <mergeCell ref="A923:C923"/>
    <mergeCell ref="D920:J920"/>
    <mergeCell ref="D922:J922"/>
    <mergeCell ref="D1003:J1003"/>
    <mergeCell ref="D1007:J1007"/>
    <mergeCell ref="D1011:J1011"/>
    <mergeCell ref="D929:J929"/>
    <mergeCell ref="D933:J933"/>
    <mergeCell ref="D937:J937"/>
    <mergeCell ref="A943:D944"/>
    <mergeCell ref="A945:C945"/>
    <mergeCell ref="A926:C926"/>
    <mergeCell ref="A927:D928"/>
    <mergeCell ref="A930:C930"/>
    <mergeCell ref="A931:D932"/>
    <mergeCell ref="A934:C934"/>
    <mergeCell ref="A935:D936"/>
    <mergeCell ref="A938:C938"/>
    <mergeCell ref="A939:D940"/>
    <mergeCell ref="A942:C942"/>
    <mergeCell ref="D941:J941"/>
    <mergeCell ref="D934:J934"/>
    <mergeCell ref="D938:J938"/>
    <mergeCell ref="D942:J942"/>
    <mergeCell ref="A995:C995"/>
    <mergeCell ref="A996:D997"/>
    <mergeCell ref="A999:C999"/>
    <mergeCell ref="D1036:J1036"/>
    <mergeCell ref="D1014:J1014"/>
    <mergeCell ref="D1019:J1019"/>
    <mergeCell ref="D1024:J1024"/>
    <mergeCell ref="A1012:D1013"/>
    <mergeCell ref="A1015:C1015"/>
    <mergeCell ref="A1016:D1018"/>
    <mergeCell ref="A1021:D1023"/>
    <mergeCell ref="A1020:C1020"/>
    <mergeCell ref="A1025:C1025"/>
    <mergeCell ref="A1026:D1027"/>
    <mergeCell ref="A1029:C1029"/>
    <mergeCell ref="A1030:D1031"/>
    <mergeCell ref="A1033:C1033"/>
    <mergeCell ref="A1034:D1035"/>
    <mergeCell ref="D1015:J1015"/>
    <mergeCell ref="D1020:J1020"/>
    <mergeCell ref="D1025:J1025"/>
    <mergeCell ref="D1029:J1029"/>
    <mergeCell ref="D1028:J1028"/>
    <mergeCell ref="D1033:J1033"/>
    <mergeCell ref="D1032:J1032"/>
    <mergeCell ref="D1056:J1056"/>
    <mergeCell ref="D1057:J1057"/>
    <mergeCell ref="D1058:J1058"/>
    <mergeCell ref="D1062:J1062"/>
    <mergeCell ref="D1087:J1087"/>
    <mergeCell ref="D1091:J1091"/>
    <mergeCell ref="D1069:J1069"/>
    <mergeCell ref="D1074:J1074"/>
    <mergeCell ref="A1059:C1059"/>
    <mergeCell ref="A1060:D1061"/>
    <mergeCell ref="A1063:C1063"/>
    <mergeCell ref="A1064:D1065"/>
    <mergeCell ref="A1066:C1066"/>
    <mergeCell ref="A1069:C1069"/>
    <mergeCell ref="A1070:D1072"/>
    <mergeCell ref="A1074:C1074"/>
    <mergeCell ref="A1076:C1076"/>
    <mergeCell ref="D1067:J1067"/>
    <mergeCell ref="D1079:J1079"/>
    <mergeCell ref="D1083:J1083"/>
    <mergeCell ref="D1086:J1086"/>
    <mergeCell ref="A1077:D1078"/>
    <mergeCell ref="A1080:C1080"/>
    <mergeCell ref="A1081:D1082"/>
    <mergeCell ref="D1129:J1129"/>
    <mergeCell ref="D1131:J1131"/>
    <mergeCell ref="D1134:J1134"/>
    <mergeCell ref="D1117:J1117"/>
    <mergeCell ref="D1121:J1121"/>
    <mergeCell ref="D1125:J1125"/>
    <mergeCell ref="A1115:D1116"/>
    <mergeCell ref="A1119:D1120"/>
    <mergeCell ref="A1118:C1118"/>
    <mergeCell ref="A1122:C1122"/>
    <mergeCell ref="A1123:D1124"/>
    <mergeCell ref="A1126:C1126"/>
    <mergeCell ref="A1127:D1128"/>
    <mergeCell ref="A1130:C1130"/>
    <mergeCell ref="A1132:C1132"/>
    <mergeCell ref="A1133:C1133"/>
    <mergeCell ref="D1126:J1126"/>
    <mergeCell ref="D1130:J1130"/>
    <mergeCell ref="D1118:J1118"/>
    <mergeCell ref="D1122:J1122"/>
    <mergeCell ref="D1132:J1132"/>
    <mergeCell ref="D1177:J1177"/>
    <mergeCell ref="D1157:J1157"/>
    <mergeCell ref="D1161:J1161"/>
    <mergeCell ref="D1165:J1165"/>
    <mergeCell ref="D1193:J1193"/>
    <mergeCell ref="D1174:J1174"/>
    <mergeCell ref="D1178:J1178"/>
    <mergeCell ref="D1156:J1156"/>
    <mergeCell ref="D1135:J1135"/>
    <mergeCell ref="D1137:J1137"/>
    <mergeCell ref="D1143:J1143"/>
    <mergeCell ref="D1144:J1144"/>
    <mergeCell ref="A1153:D1154"/>
    <mergeCell ref="A1155:C1155"/>
    <mergeCell ref="A1136:C1136"/>
    <mergeCell ref="A1138:C1138"/>
    <mergeCell ref="A1139:D1140"/>
    <mergeCell ref="A1141:C1141"/>
    <mergeCell ref="A1142:C1142"/>
    <mergeCell ref="A1146:C1146"/>
    <mergeCell ref="A1147:D1148"/>
    <mergeCell ref="A1149:C1149"/>
    <mergeCell ref="A1152:C1152"/>
    <mergeCell ref="D1145:J1145"/>
    <mergeCell ref="D1197:J1197"/>
    <mergeCell ref="D1201:J1201"/>
    <mergeCell ref="D1181:J1181"/>
    <mergeCell ref="D1185:J1185"/>
    <mergeCell ref="D1189:J1189"/>
    <mergeCell ref="A1195:D1196"/>
    <mergeCell ref="A1198:C1198"/>
    <mergeCell ref="A1199:D1200"/>
    <mergeCell ref="A1202:C1202"/>
    <mergeCell ref="D1182:J1182"/>
    <mergeCell ref="D1186:J1186"/>
    <mergeCell ref="D1190:J1190"/>
    <mergeCell ref="D1194:J1194"/>
    <mergeCell ref="D1198:J1198"/>
    <mergeCell ref="D1202:J1202"/>
    <mergeCell ref="A1186:C1186"/>
    <mergeCell ref="A1187:D1188"/>
    <mergeCell ref="A1190:C1190"/>
    <mergeCell ref="A1191:D1192"/>
    <mergeCell ref="A1194:C1194"/>
    <mergeCell ref="D1243:J1243"/>
    <mergeCell ref="D1247:J1247"/>
    <mergeCell ref="D1220:J1220"/>
    <mergeCell ref="D1224:J1224"/>
    <mergeCell ref="D1226:J1226"/>
    <mergeCell ref="D1242:J1242"/>
    <mergeCell ref="D1246:J1246"/>
    <mergeCell ref="D1252:J1252"/>
    <mergeCell ref="D1231:J1231"/>
    <mergeCell ref="D1233:J1233"/>
    <mergeCell ref="D1237:J1237"/>
    <mergeCell ref="A1239:D1241"/>
    <mergeCell ref="A1243:C1243"/>
    <mergeCell ref="A1244:D1245"/>
    <mergeCell ref="A1247:C1247"/>
    <mergeCell ref="A1248:D1250"/>
    <mergeCell ref="A1251:C1251"/>
    <mergeCell ref="A1221:C1221"/>
    <mergeCell ref="A1222:D1223"/>
    <mergeCell ref="A1225:C1225"/>
    <mergeCell ref="A1227:C1227"/>
    <mergeCell ref="A1228:D1230"/>
    <mergeCell ref="A1232:C1232"/>
    <mergeCell ref="A1234:C1234"/>
    <mergeCell ref="D1264:J1264"/>
    <mergeCell ref="D1269:J1269"/>
    <mergeCell ref="D1270:J1270"/>
    <mergeCell ref="D1275:J1275"/>
    <mergeCell ref="D1253:J1253"/>
    <mergeCell ref="D1254:J1254"/>
    <mergeCell ref="D1258:J1258"/>
    <mergeCell ref="D1263:J1263"/>
    <mergeCell ref="A1256:D1257"/>
    <mergeCell ref="A1255:C1255"/>
    <mergeCell ref="A1259:C1259"/>
    <mergeCell ref="A1260:D1261"/>
    <mergeCell ref="A1262:C1262"/>
    <mergeCell ref="A1265:C1268"/>
    <mergeCell ref="D1266:D1267"/>
    <mergeCell ref="A1271:C1271"/>
    <mergeCell ref="A1272:D1273"/>
    <mergeCell ref="A1274:C1274"/>
    <mergeCell ref="D1255:J1255"/>
    <mergeCell ref="D1259:J1259"/>
    <mergeCell ref="D1265:J1265"/>
    <mergeCell ref="A1326:C1326"/>
    <mergeCell ref="A1327:D1328"/>
    <mergeCell ref="D1325:J1325"/>
    <mergeCell ref="A1330:C1330"/>
    <mergeCell ref="A1331:D1332"/>
    <mergeCell ref="D1311:J1311"/>
    <mergeCell ref="D1326:J1326"/>
    <mergeCell ref="D1330:J1330"/>
    <mergeCell ref="D1295:J1295"/>
    <mergeCell ref="D1296:J1296"/>
    <mergeCell ref="A1301:C1301"/>
    <mergeCell ref="D1308:J1308"/>
    <mergeCell ref="D1309:J1309"/>
    <mergeCell ref="D1310:J1310"/>
    <mergeCell ref="A1302:D1303"/>
    <mergeCell ref="A1305:C1305"/>
    <mergeCell ref="A1306:C1306"/>
    <mergeCell ref="A1307:C1307"/>
    <mergeCell ref="A1311:C1311"/>
    <mergeCell ref="A1312:D1324"/>
    <mergeCell ref="A1404:C1404"/>
    <mergeCell ref="A1406:C1408"/>
    <mergeCell ref="D1407:D1408"/>
    <mergeCell ref="D1405:J1405"/>
    <mergeCell ref="A197:C197"/>
    <mergeCell ref="A198:D216"/>
    <mergeCell ref="A218:C218"/>
    <mergeCell ref="A219:D231"/>
    <mergeCell ref="A233:C233"/>
    <mergeCell ref="D1389:J1389"/>
    <mergeCell ref="D1359:J1359"/>
    <mergeCell ref="D1377:J1377"/>
    <mergeCell ref="D1379:J1379"/>
    <mergeCell ref="D1350:J1350"/>
    <mergeCell ref="D1351:J1351"/>
    <mergeCell ref="D1355:J1355"/>
    <mergeCell ref="D1337:J1337"/>
    <mergeCell ref="D1341:J1341"/>
    <mergeCell ref="D1345:J1345"/>
    <mergeCell ref="A1347:D1348"/>
    <mergeCell ref="A1349:C1349"/>
    <mergeCell ref="D1329:J1329"/>
    <mergeCell ref="D1333:J1333"/>
    <mergeCell ref="D1304:J1304"/>
    <mergeCell ref="A1334:C1334"/>
    <mergeCell ref="A1335:D1336"/>
    <mergeCell ref="A1338:C1338"/>
    <mergeCell ref="D1443:J1443"/>
    <mergeCell ref="D1450:K1451"/>
    <mergeCell ref="M1450:M1451"/>
    <mergeCell ref="D1431:J1431"/>
    <mergeCell ref="D1436:J1436"/>
    <mergeCell ref="D1442:J1442"/>
    <mergeCell ref="D1417:J1417"/>
    <mergeCell ref="D1418:J1418"/>
    <mergeCell ref="D1422:J1422"/>
    <mergeCell ref="D1426:J1426"/>
    <mergeCell ref="E1446:K1446"/>
    <mergeCell ref="D1334:J1334"/>
    <mergeCell ref="D1338:J1338"/>
    <mergeCell ref="D1342:J1342"/>
    <mergeCell ref="D1346:J1346"/>
    <mergeCell ref="D1352:J1352"/>
    <mergeCell ref="D1356:J1356"/>
    <mergeCell ref="D1360:J1360"/>
    <mergeCell ref="A1395:D1397"/>
    <mergeCell ref="A1399:C1399"/>
    <mergeCell ref="A1400:D1402"/>
    <mergeCell ref="A235:C235"/>
    <mergeCell ref="A237:C237"/>
    <mergeCell ref="A154:D163"/>
    <mergeCell ref="A166:D175"/>
    <mergeCell ref="A165:C165"/>
    <mergeCell ref="A177:C177"/>
    <mergeCell ref="A178:D181"/>
    <mergeCell ref="A183:C183"/>
    <mergeCell ref="A184:D186"/>
    <mergeCell ref="A188:C188"/>
    <mergeCell ref="A189:D195"/>
    <mergeCell ref="D232:J232"/>
    <mergeCell ref="D234:J234"/>
    <mergeCell ref="D236:J236"/>
    <mergeCell ref="D187:J187"/>
    <mergeCell ref="D196:J196"/>
    <mergeCell ref="D217:J217"/>
    <mergeCell ref="D164:J164"/>
    <mergeCell ref="D183:J183"/>
    <mergeCell ref="D188:J188"/>
    <mergeCell ref="D197:J197"/>
    <mergeCell ref="D218:J218"/>
    <mergeCell ref="D233:J233"/>
    <mergeCell ref="D235:J235"/>
    <mergeCell ref="E416:J416"/>
    <mergeCell ref="F267:J267"/>
    <mergeCell ref="A419:C419"/>
    <mergeCell ref="A420:D445"/>
    <mergeCell ref="A275:D288"/>
    <mergeCell ref="A290:C290"/>
    <mergeCell ref="A291:D308"/>
    <mergeCell ref="A309:C309"/>
    <mergeCell ref="A312:C312"/>
    <mergeCell ref="A313:D351"/>
    <mergeCell ref="A353:C353"/>
    <mergeCell ref="A354:D386"/>
    <mergeCell ref="A388:C388"/>
    <mergeCell ref="D417:J417"/>
    <mergeCell ref="D418:J418"/>
    <mergeCell ref="D387:J387"/>
    <mergeCell ref="A410:D415"/>
    <mergeCell ref="A416:C416"/>
    <mergeCell ref="D268:J268"/>
    <mergeCell ref="D269:J269"/>
    <mergeCell ref="D273:J273"/>
    <mergeCell ref="D401:J401"/>
    <mergeCell ref="D408:J408"/>
    <mergeCell ref="D289:J289"/>
    <mergeCell ref="A260:D262"/>
    <mergeCell ref="A267:C267"/>
    <mergeCell ref="A270:C270"/>
    <mergeCell ref="A271:D272"/>
    <mergeCell ref="A274:C274"/>
    <mergeCell ref="A389:D400"/>
    <mergeCell ref="A402:C402"/>
    <mergeCell ref="A403:D407"/>
    <mergeCell ref="A409:C409"/>
    <mergeCell ref="D264:J264"/>
    <mergeCell ref="D270:J270"/>
    <mergeCell ref="D274:J274"/>
    <mergeCell ref="D290:J290"/>
    <mergeCell ref="D312:J312"/>
    <mergeCell ref="D353:J353"/>
    <mergeCell ref="D388:J388"/>
    <mergeCell ref="D310:J310"/>
    <mergeCell ref="D311:J311"/>
    <mergeCell ref="D352:J352"/>
    <mergeCell ref="D263:J263"/>
    <mergeCell ref="A265:D266"/>
    <mergeCell ref="A264:C264"/>
    <mergeCell ref="A593:D594"/>
    <mergeCell ref="A596:C596"/>
    <mergeCell ref="A597:D598"/>
    <mergeCell ref="A600:C600"/>
    <mergeCell ref="A601:D603"/>
    <mergeCell ref="D599:J599"/>
    <mergeCell ref="D596:J596"/>
    <mergeCell ref="D600:J600"/>
    <mergeCell ref="D559:J559"/>
    <mergeCell ref="D564:J564"/>
    <mergeCell ref="D571:J571"/>
    <mergeCell ref="D576:J576"/>
    <mergeCell ref="D582:J582"/>
    <mergeCell ref="D587:J587"/>
    <mergeCell ref="D592:J592"/>
    <mergeCell ref="A583:D585"/>
    <mergeCell ref="A587:C587"/>
    <mergeCell ref="A588:D590"/>
    <mergeCell ref="A592:C592"/>
    <mergeCell ref="A447:C447"/>
    <mergeCell ref="A448:D451"/>
    <mergeCell ref="A453:C453"/>
    <mergeCell ref="A454:D456"/>
    <mergeCell ref="A458:C458"/>
    <mergeCell ref="A459:D461"/>
    <mergeCell ref="A463:C463"/>
    <mergeCell ref="A553:C553"/>
    <mergeCell ref="A554:D557"/>
    <mergeCell ref="D538:J538"/>
    <mergeCell ref="D552:J552"/>
    <mergeCell ref="D466:J466"/>
    <mergeCell ref="D480:J480"/>
    <mergeCell ref="D489:J489"/>
    <mergeCell ref="A468:D479"/>
    <mergeCell ref="A481:C481"/>
    <mergeCell ref="D539:J539"/>
    <mergeCell ref="D553:J553"/>
    <mergeCell ref="D452:J452"/>
    <mergeCell ref="D457:J457"/>
    <mergeCell ref="D462:J462"/>
    <mergeCell ref="A482:D488"/>
    <mergeCell ref="A490:C490"/>
    <mergeCell ref="A491:D496"/>
    <mergeCell ref="A609:C609"/>
    <mergeCell ref="A610:D611"/>
    <mergeCell ref="A613:C613"/>
    <mergeCell ref="A614:D617"/>
    <mergeCell ref="A619:C619"/>
    <mergeCell ref="A620:D621"/>
    <mergeCell ref="A623:C623"/>
    <mergeCell ref="D605:J605"/>
    <mergeCell ref="D609:J609"/>
    <mergeCell ref="D613:J613"/>
    <mergeCell ref="D619:J619"/>
    <mergeCell ref="D623:J623"/>
    <mergeCell ref="D695:J695"/>
    <mergeCell ref="D700:J700"/>
    <mergeCell ref="D707:J707"/>
    <mergeCell ref="A710:D712"/>
    <mergeCell ref="A714:C714"/>
    <mergeCell ref="A769:D770"/>
    <mergeCell ref="A772:C772"/>
    <mergeCell ref="A773:D775"/>
    <mergeCell ref="A777:C777"/>
    <mergeCell ref="A739:C739"/>
    <mergeCell ref="A740:D741"/>
    <mergeCell ref="A743:C743"/>
    <mergeCell ref="A744:D745"/>
    <mergeCell ref="A747:C747"/>
    <mergeCell ref="A748:D750"/>
    <mergeCell ref="A752:C752"/>
    <mergeCell ref="A753:D754"/>
    <mergeCell ref="A756:C756"/>
    <mergeCell ref="D759:J759"/>
    <mergeCell ref="D763:J763"/>
    <mergeCell ref="D767:J767"/>
    <mergeCell ref="D771:J771"/>
    <mergeCell ref="D776:J776"/>
    <mergeCell ref="D746:J746"/>
    <mergeCell ref="A833:D839"/>
    <mergeCell ref="A841:C841"/>
    <mergeCell ref="A842:D843"/>
    <mergeCell ref="A845:C845"/>
    <mergeCell ref="A846:D847"/>
    <mergeCell ref="A849:C849"/>
    <mergeCell ref="D827:J827"/>
    <mergeCell ref="D832:J832"/>
    <mergeCell ref="D841:J841"/>
    <mergeCell ref="D845:J845"/>
    <mergeCell ref="D849:J849"/>
    <mergeCell ref="A873:C873"/>
    <mergeCell ref="A874:D875"/>
    <mergeCell ref="A877:C877"/>
    <mergeCell ref="A878:D879"/>
    <mergeCell ref="A881:C881"/>
    <mergeCell ref="A882:D883"/>
    <mergeCell ref="D880:J880"/>
    <mergeCell ref="D869:J869"/>
    <mergeCell ref="D873:J873"/>
    <mergeCell ref="D877:J877"/>
    <mergeCell ref="D881:J881"/>
    <mergeCell ref="A885:C885"/>
    <mergeCell ref="A886:D890"/>
    <mergeCell ref="A892:C892"/>
    <mergeCell ref="A893:D894"/>
    <mergeCell ref="A896:C896"/>
    <mergeCell ref="A897:D899"/>
    <mergeCell ref="A901:C901"/>
    <mergeCell ref="A902:D909"/>
    <mergeCell ref="A911:C911"/>
    <mergeCell ref="D885:J885"/>
    <mergeCell ref="D892:J892"/>
    <mergeCell ref="D896:J896"/>
    <mergeCell ref="D901:J901"/>
    <mergeCell ref="D911:J911"/>
    <mergeCell ref="A949:C949"/>
    <mergeCell ref="A950:D951"/>
    <mergeCell ref="A953:C953"/>
    <mergeCell ref="A955:C955"/>
    <mergeCell ref="A956:D957"/>
    <mergeCell ref="A959:C959"/>
    <mergeCell ref="A960:D961"/>
    <mergeCell ref="A964:C964"/>
    <mergeCell ref="A963:C963"/>
    <mergeCell ref="D952:J952"/>
    <mergeCell ref="D954:J954"/>
    <mergeCell ref="D958:J958"/>
    <mergeCell ref="D949:J949"/>
    <mergeCell ref="D953:J953"/>
    <mergeCell ref="D955:J955"/>
    <mergeCell ref="D959:J959"/>
    <mergeCell ref="D963:J963"/>
    <mergeCell ref="D962:J962"/>
    <mergeCell ref="A984:C984"/>
    <mergeCell ref="A987:C987"/>
    <mergeCell ref="A988:D989"/>
    <mergeCell ref="A991:C991"/>
    <mergeCell ref="A992:D993"/>
    <mergeCell ref="A967:C967"/>
    <mergeCell ref="A969:C969"/>
    <mergeCell ref="A971:C971"/>
    <mergeCell ref="A973:C973"/>
    <mergeCell ref="A975:C975"/>
    <mergeCell ref="A977:C977"/>
    <mergeCell ref="A979:C979"/>
    <mergeCell ref="A981:C981"/>
    <mergeCell ref="A983:C983"/>
    <mergeCell ref="D980:J980"/>
    <mergeCell ref="D982:J982"/>
    <mergeCell ref="D985:J985"/>
    <mergeCell ref="D986:J986"/>
    <mergeCell ref="D974:J974"/>
    <mergeCell ref="D976:J976"/>
    <mergeCell ref="D990:J990"/>
    <mergeCell ref="D978:J978"/>
    <mergeCell ref="D968:J968"/>
    <mergeCell ref="D970:J970"/>
    <mergeCell ref="D42:J42"/>
    <mergeCell ref="D84:J84"/>
    <mergeCell ref="D90:J90"/>
    <mergeCell ref="D95:J95"/>
    <mergeCell ref="D110:J110"/>
    <mergeCell ref="D119:J119"/>
    <mergeCell ref="D125:J125"/>
    <mergeCell ref="D131:J131"/>
    <mergeCell ref="A43:D82"/>
    <mergeCell ref="D109:J109"/>
    <mergeCell ref="D118:J118"/>
    <mergeCell ref="D124:J124"/>
    <mergeCell ref="A119:C119"/>
    <mergeCell ref="A120:D123"/>
    <mergeCell ref="A125:C129"/>
    <mergeCell ref="D126:D129"/>
    <mergeCell ref="D130:J130"/>
    <mergeCell ref="A42:C42"/>
    <mergeCell ref="D237:J237"/>
    <mergeCell ref="D239:J239"/>
    <mergeCell ref="D243:J243"/>
    <mergeCell ref="D249:J249"/>
    <mergeCell ref="D238:J238"/>
    <mergeCell ref="D241:J241"/>
    <mergeCell ref="D242:J242"/>
    <mergeCell ref="D248:J248"/>
    <mergeCell ref="D255:J255"/>
    <mergeCell ref="D647:J647"/>
    <mergeCell ref="D696:J696"/>
    <mergeCell ref="D701:J701"/>
    <mergeCell ref="D709:J709"/>
    <mergeCell ref="D714:J714"/>
    <mergeCell ref="D718:J718"/>
    <mergeCell ref="D722:J722"/>
    <mergeCell ref="D727:J727"/>
    <mergeCell ref="D731:J731"/>
    <mergeCell ref="A719:D720"/>
    <mergeCell ref="A722:C722"/>
    <mergeCell ref="A723:D725"/>
    <mergeCell ref="A727:C727"/>
    <mergeCell ref="A728:D729"/>
    <mergeCell ref="A731:C731"/>
    <mergeCell ref="A647:C647"/>
    <mergeCell ref="A648:D694"/>
    <mergeCell ref="A696:C696"/>
    <mergeCell ref="A697:D699"/>
    <mergeCell ref="A701:C701"/>
    <mergeCell ref="A702:D705"/>
    <mergeCell ref="A706:C706"/>
    <mergeCell ref="A709:C709"/>
    <mergeCell ref="D708:J708"/>
    <mergeCell ref="D946:J946"/>
    <mergeCell ref="D947:J947"/>
    <mergeCell ref="D948:J948"/>
    <mergeCell ref="D981:J981"/>
    <mergeCell ref="D983:J983"/>
    <mergeCell ref="D987:J987"/>
    <mergeCell ref="D991:J991"/>
    <mergeCell ref="D995:J995"/>
    <mergeCell ref="D999:J999"/>
    <mergeCell ref="D994:J994"/>
    <mergeCell ref="D998:J998"/>
    <mergeCell ref="D972:J972"/>
    <mergeCell ref="D965:J965"/>
    <mergeCell ref="D966:J966"/>
    <mergeCell ref="D973:J973"/>
    <mergeCell ref="D975:J975"/>
    <mergeCell ref="D977:J977"/>
    <mergeCell ref="D979:J979"/>
    <mergeCell ref="D967:J967"/>
    <mergeCell ref="D969:J969"/>
    <mergeCell ref="D1059:J1059"/>
    <mergeCell ref="D1063:J1063"/>
    <mergeCell ref="D1096:J1096"/>
    <mergeCell ref="D1100:J1100"/>
    <mergeCell ref="D1102:J1102"/>
    <mergeCell ref="D1104:J1104"/>
    <mergeCell ref="D1106:J1106"/>
    <mergeCell ref="D1110:J1110"/>
    <mergeCell ref="D1114:J1114"/>
    <mergeCell ref="D1068:J1068"/>
    <mergeCell ref="D1073:J1073"/>
    <mergeCell ref="D1075:J1075"/>
    <mergeCell ref="A1097:D1098"/>
    <mergeCell ref="A1100:C1100"/>
    <mergeCell ref="A1102:C1102"/>
    <mergeCell ref="A1104:C1104"/>
    <mergeCell ref="A1106:C1106"/>
    <mergeCell ref="A1107:C1107"/>
    <mergeCell ref="A1096:C1096"/>
    <mergeCell ref="D1076:J1076"/>
    <mergeCell ref="D1080:J1080"/>
    <mergeCell ref="D1084:J1084"/>
    <mergeCell ref="D1088:J1088"/>
    <mergeCell ref="D1092:J1092"/>
    <mergeCell ref="D1136:J1136"/>
    <mergeCell ref="D1138:J1138"/>
    <mergeCell ref="D1146:J1146"/>
    <mergeCell ref="D1152:J1152"/>
    <mergeCell ref="D1158:J1158"/>
    <mergeCell ref="D1162:J1162"/>
    <mergeCell ref="D1166:J1166"/>
    <mergeCell ref="D1170:J1170"/>
    <mergeCell ref="D1150:J1150"/>
    <mergeCell ref="D1151:J1151"/>
    <mergeCell ref="A1159:D1160"/>
    <mergeCell ref="A1162:C1162"/>
    <mergeCell ref="A1163:D1164"/>
    <mergeCell ref="A1166:C1166"/>
    <mergeCell ref="A1167:D1168"/>
    <mergeCell ref="D1271:J1271"/>
    <mergeCell ref="D1277:J1277"/>
    <mergeCell ref="D1281:J1281"/>
    <mergeCell ref="D1283:J1283"/>
    <mergeCell ref="D1289:J1289"/>
    <mergeCell ref="D1297:J1297"/>
    <mergeCell ref="D1301:J1301"/>
    <mergeCell ref="D1305:J1305"/>
    <mergeCell ref="D1300:J1300"/>
    <mergeCell ref="D1276:J1276"/>
    <mergeCell ref="D1280:J1280"/>
    <mergeCell ref="D1282:J1282"/>
    <mergeCell ref="A1298:D1299"/>
    <mergeCell ref="A1277:C1277"/>
    <mergeCell ref="A1278:D1279"/>
    <mergeCell ref="A1281:C1281"/>
    <mergeCell ref="A1283:C1283"/>
    <mergeCell ref="A1284:D1287"/>
    <mergeCell ref="A1289:C1289"/>
    <mergeCell ref="A1290:D1293"/>
    <mergeCell ref="A1294:C1294"/>
    <mergeCell ref="A1297:C1297"/>
    <mergeCell ref="D1288:J1288"/>
    <mergeCell ref="D1378:J1378"/>
    <mergeCell ref="D1380:J1380"/>
    <mergeCell ref="A1339:D1340"/>
    <mergeCell ref="A1342:C1342"/>
    <mergeCell ref="A1343:D1344"/>
    <mergeCell ref="A1346:C1346"/>
    <mergeCell ref="A1357:D1358"/>
    <mergeCell ref="A1360:C1360"/>
    <mergeCell ref="A1361:D1376"/>
    <mergeCell ref="A1378:C1378"/>
    <mergeCell ref="A1380:C1380"/>
    <mergeCell ref="A1352:C1352"/>
    <mergeCell ref="A1353:D1354"/>
    <mergeCell ref="A1356:C1356"/>
  </mergeCells>
  <pageMargins left="0.7" right="0.7" top="0.75" bottom="0.75" header="0.3" footer="0.3"/>
  <pageSetup paperSize="9" scale="59" orientation="portrait"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Indira Cerdeño</cp:lastModifiedBy>
  <cp:lastPrinted>2020-09-28T07:10:17Z</cp:lastPrinted>
  <dcterms:created xsi:type="dcterms:W3CDTF">2020-09-18T11:32:08Z</dcterms:created>
  <dcterms:modified xsi:type="dcterms:W3CDTF">2020-09-28T07:18:29Z</dcterms:modified>
</cp:coreProperties>
</file>