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defaultThemeVersion="124226"/>
  <mc:AlternateContent xmlns:mc="http://schemas.openxmlformats.org/markup-compatibility/2006">
    <mc:Choice Requires="x15">
      <x15ac:absPath xmlns:x15ac="http://schemas.microsoft.com/office/spreadsheetml/2010/11/ac" url="S:\1SNUEVA\INVERSIONES\INVERSIONES 2021\VESTUARIOS PERSONAL\DOCUMENTACIÓN LICITACIÓN\2º CONCURSO OBRA\PUBLICADO\"/>
    </mc:Choice>
  </mc:AlternateContent>
  <xr:revisionPtr revIDLastSave="0" documentId="13_ncr:1_{E0C7CCB1-62A3-46BC-A67D-A250DFBB99C7}" xr6:coauthVersionLast="46" xr6:coauthVersionMax="46" xr10:uidLastSave="{00000000-0000-0000-0000-000000000000}"/>
  <bookViews>
    <workbookView xWindow="-108" yWindow="-108" windowWidth="23256" windowHeight="12576" xr2:uid="{00000000-000D-0000-FFFF-FFFF00000000}"/>
  </bookViews>
  <sheets>
    <sheet name="Hoja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22" i="1" l="1"/>
  <c r="L726" i="1"/>
  <c r="K716" i="1"/>
  <c r="L450" i="1"/>
  <c r="K422" i="1"/>
  <c r="L454" i="1"/>
  <c r="L412" i="1"/>
  <c r="L1284" i="1"/>
  <c r="M1284" i="1" s="1"/>
  <c r="K1343" i="1"/>
  <c r="K118" i="1"/>
  <c r="L36" i="1"/>
  <c r="L15" i="1"/>
  <c r="K15" i="1"/>
  <c r="K1284" i="1"/>
  <c r="K136" i="1"/>
  <c r="K1319" i="1"/>
  <c r="K1347" i="1"/>
  <c r="M1350" i="1"/>
  <c r="L1352" i="1" s="1"/>
  <c r="M1352" i="1" s="1"/>
  <c r="J1347" i="1"/>
  <c r="J1346" i="1"/>
  <c r="L1343" i="1"/>
  <c r="J1342" i="1"/>
  <c r="J1341" i="1"/>
  <c r="K1342" i="1" s="1"/>
  <c r="K1338" i="1" s="1"/>
  <c r="M1338" i="1" s="1"/>
  <c r="L1338" i="1"/>
  <c r="J1337" i="1"/>
  <c r="J1336" i="1"/>
  <c r="K1337" i="1" s="1"/>
  <c r="K1333" i="1" s="1"/>
  <c r="M1333" i="1" s="1"/>
  <c r="L1333" i="1"/>
  <c r="J1332" i="1"/>
  <c r="K1332" i="1" s="1"/>
  <c r="K1329" i="1" s="1"/>
  <c r="L1329" i="1"/>
  <c r="J1328" i="1"/>
  <c r="K1328" i="1" s="1"/>
  <c r="K1325" i="1" s="1"/>
  <c r="M1325" i="1" s="1"/>
  <c r="L1325" i="1"/>
  <c r="L1320" i="1"/>
  <c r="M1320" i="1" s="1"/>
  <c r="K1320" i="1"/>
  <c r="K1316" i="1"/>
  <c r="J1319" i="1"/>
  <c r="L1316" i="1"/>
  <c r="J1315" i="1"/>
  <c r="K1315" i="1" s="1"/>
  <c r="K1312" i="1" s="1"/>
  <c r="L1312" i="1"/>
  <c r="L1310" i="1"/>
  <c r="K1310" i="1"/>
  <c r="M1310" i="1" s="1"/>
  <c r="J1309" i="1"/>
  <c r="J1308" i="1"/>
  <c r="K1309" i="1" s="1"/>
  <c r="K1305" i="1" s="1"/>
  <c r="M1305" i="1" s="1"/>
  <c r="L1305" i="1"/>
  <c r="K1304" i="1"/>
  <c r="J1304" i="1"/>
  <c r="J1303" i="1"/>
  <c r="L1300" i="1"/>
  <c r="K1300" i="1"/>
  <c r="M1300" i="1" s="1"/>
  <c r="K1299" i="1"/>
  <c r="K1296" i="1" s="1"/>
  <c r="J1299" i="1"/>
  <c r="M1296" i="1"/>
  <c r="L1296" i="1"/>
  <c r="K1295" i="1"/>
  <c r="K1292" i="1" s="1"/>
  <c r="J1295" i="1"/>
  <c r="M1292" i="1"/>
  <c r="L1292" i="1"/>
  <c r="M1290" i="1"/>
  <c r="L1290" i="1"/>
  <c r="K1290" i="1"/>
  <c r="K1289" i="1"/>
  <c r="K1286" i="1" s="1"/>
  <c r="M1286" i="1" s="1"/>
  <c r="J1289" i="1"/>
  <c r="L1286" i="1"/>
  <c r="J1283" i="1"/>
  <c r="J1282" i="1"/>
  <c r="J1281" i="1"/>
  <c r="J1280" i="1"/>
  <c r="J1279" i="1"/>
  <c r="J1278" i="1"/>
  <c r="J1277" i="1"/>
  <c r="J1276" i="1"/>
  <c r="J1275" i="1"/>
  <c r="J1274" i="1"/>
  <c r="J1273" i="1"/>
  <c r="J1272" i="1"/>
  <c r="J1271" i="1"/>
  <c r="J1270" i="1"/>
  <c r="J1269" i="1"/>
  <c r="L1266" i="1"/>
  <c r="K1265" i="1"/>
  <c r="K1262" i="1" s="1"/>
  <c r="M1262" i="1" s="1"/>
  <c r="J1265" i="1"/>
  <c r="L1262" i="1"/>
  <c r="J1259" i="1"/>
  <c r="K1259" i="1" s="1"/>
  <c r="K1256" i="1" s="1"/>
  <c r="M1256" i="1" s="1"/>
  <c r="L1256" i="1"/>
  <c r="J1255" i="1"/>
  <c r="K1255" i="1" s="1"/>
  <c r="K1252" i="1" s="1"/>
  <c r="M1252" i="1" s="1"/>
  <c r="L1252" i="1"/>
  <c r="K1251" i="1"/>
  <c r="J1251" i="1"/>
  <c r="L1248" i="1"/>
  <c r="K1248" i="1"/>
  <c r="M1248" i="1" s="1"/>
  <c r="K1247" i="1"/>
  <c r="K1244" i="1" s="1"/>
  <c r="J1247" i="1"/>
  <c r="M1244" i="1"/>
  <c r="L1244" i="1"/>
  <c r="K1243" i="1"/>
  <c r="K1240" i="1" s="1"/>
  <c r="J1243" i="1"/>
  <c r="M1240" i="1"/>
  <c r="L1240" i="1"/>
  <c r="K1239" i="1"/>
  <c r="K1236" i="1" s="1"/>
  <c r="M1236" i="1" s="1"/>
  <c r="J1239" i="1"/>
  <c r="L1236" i="1"/>
  <c r="J1235" i="1"/>
  <c r="J1234" i="1"/>
  <c r="J1233" i="1"/>
  <c r="J1232" i="1"/>
  <c r="J1231" i="1"/>
  <c r="J1230" i="1"/>
  <c r="J1229" i="1"/>
  <c r="J1228" i="1"/>
  <c r="J1227" i="1"/>
  <c r="J1226" i="1"/>
  <c r="J1225" i="1"/>
  <c r="K1235" i="1" s="1"/>
  <c r="K1221" i="1" s="1"/>
  <c r="M1221" i="1" s="1"/>
  <c r="J1224" i="1"/>
  <c r="L1221" i="1"/>
  <c r="M1215" i="1"/>
  <c r="L1215" i="1"/>
  <c r="K1215" i="1"/>
  <c r="K1214" i="1"/>
  <c r="K1211" i="1" s="1"/>
  <c r="M1211" i="1" s="1"/>
  <c r="J1214" i="1"/>
  <c r="L1211" i="1"/>
  <c r="K1210" i="1"/>
  <c r="K1207" i="1" s="1"/>
  <c r="M1207" i="1" s="1"/>
  <c r="L1217" i="1" s="1"/>
  <c r="J1210" i="1"/>
  <c r="L1207" i="1"/>
  <c r="J1204" i="1"/>
  <c r="J1203" i="1"/>
  <c r="J1202" i="1"/>
  <c r="L1199" i="1"/>
  <c r="K1198" i="1"/>
  <c r="K1193" i="1" s="1"/>
  <c r="M1193" i="1" s="1"/>
  <c r="J1198" i="1"/>
  <c r="J1197" i="1"/>
  <c r="J1196" i="1"/>
  <c r="L1193" i="1"/>
  <c r="L1191" i="1"/>
  <c r="K1191" i="1"/>
  <c r="J1190" i="1"/>
  <c r="K1190" i="1" s="1"/>
  <c r="K1187" i="1" s="1"/>
  <c r="M1187" i="1" s="1"/>
  <c r="L1187" i="1"/>
  <c r="K1184" i="1"/>
  <c r="K1181" i="1" s="1"/>
  <c r="M1181" i="1" s="1"/>
  <c r="L1185" i="1" s="1"/>
  <c r="J1184" i="1"/>
  <c r="L1181" i="1"/>
  <c r="K1178" i="1"/>
  <c r="J1178" i="1"/>
  <c r="L1175" i="1"/>
  <c r="K1175" i="1"/>
  <c r="M1175" i="1" s="1"/>
  <c r="L1179" i="1" s="1"/>
  <c r="J1172" i="1"/>
  <c r="K1172" i="1" s="1"/>
  <c r="K1169" i="1" s="1"/>
  <c r="L1169" i="1"/>
  <c r="J1168" i="1"/>
  <c r="K1168" i="1" s="1"/>
  <c r="K1165" i="1" s="1"/>
  <c r="M1165" i="1" s="1"/>
  <c r="L1165" i="1"/>
  <c r="J1161" i="1"/>
  <c r="J1160" i="1"/>
  <c r="K1161" i="1" s="1"/>
  <c r="K1157" i="1" s="1"/>
  <c r="M1157" i="1"/>
  <c r="L1157" i="1"/>
  <c r="K1156" i="1"/>
  <c r="K1153" i="1" s="1"/>
  <c r="M1153" i="1" s="1"/>
  <c r="J1156" i="1"/>
  <c r="L1153" i="1"/>
  <c r="K1152" i="1"/>
  <c r="K1148" i="1" s="1"/>
  <c r="J1152" i="1"/>
  <c r="J1151" i="1"/>
  <c r="M1148" i="1"/>
  <c r="L1148" i="1"/>
  <c r="K1147" i="1"/>
  <c r="J1147" i="1"/>
  <c r="M1144" i="1"/>
  <c r="L1144" i="1"/>
  <c r="K1144" i="1"/>
  <c r="M1142" i="1"/>
  <c r="L1142" i="1"/>
  <c r="K1142" i="1"/>
  <c r="J1141" i="1"/>
  <c r="J1140" i="1"/>
  <c r="K1141" i="1" s="1"/>
  <c r="L1137" i="1"/>
  <c r="K1137" i="1"/>
  <c r="M1137" i="1" s="1"/>
  <c r="L1135" i="1"/>
  <c r="K1135" i="1"/>
  <c r="M1135" i="1" s="1"/>
  <c r="J1134" i="1"/>
  <c r="K1134" i="1" s="1"/>
  <c r="L1131" i="1"/>
  <c r="K1131" i="1"/>
  <c r="M1131" i="1" s="1"/>
  <c r="K1130" i="1"/>
  <c r="J1130" i="1"/>
  <c r="L1127" i="1"/>
  <c r="K1127" i="1"/>
  <c r="M1127" i="1" s="1"/>
  <c r="J1123" i="1"/>
  <c r="K1123" i="1" s="1"/>
  <c r="L1120" i="1"/>
  <c r="K1120" i="1"/>
  <c r="M1120" i="1" s="1"/>
  <c r="J1119" i="1"/>
  <c r="K1119" i="1" s="1"/>
  <c r="L1116" i="1"/>
  <c r="K1116" i="1"/>
  <c r="M1116" i="1" s="1"/>
  <c r="J1115" i="1"/>
  <c r="K1115" i="1" s="1"/>
  <c r="K1112" i="1" s="1"/>
  <c r="M1112" i="1" s="1"/>
  <c r="L1112" i="1"/>
  <c r="K1111" i="1"/>
  <c r="J1111" i="1"/>
  <c r="M1108" i="1"/>
  <c r="L1108" i="1"/>
  <c r="K1108" i="1"/>
  <c r="K1107" i="1"/>
  <c r="K1104" i="1" s="1"/>
  <c r="M1104" i="1" s="1"/>
  <c r="J1107" i="1"/>
  <c r="L1104" i="1"/>
  <c r="K1103" i="1"/>
  <c r="K1100" i="1" s="1"/>
  <c r="M1100" i="1" s="1"/>
  <c r="J1103" i="1"/>
  <c r="L1100" i="1"/>
  <c r="J1099" i="1"/>
  <c r="K1099" i="1" s="1"/>
  <c r="K1096" i="1" s="1"/>
  <c r="M1096" i="1" s="1"/>
  <c r="L1096" i="1"/>
  <c r="J1095" i="1"/>
  <c r="K1095" i="1" s="1"/>
  <c r="K1092" i="1" s="1"/>
  <c r="M1092" i="1" s="1"/>
  <c r="L1092" i="1"/>
  <c r="J1091" i="1"/>
  <c r="K1091" i="1" s="1"/>
  <c r="L1088" i="1"/>
  <c r="K1088" i="1"/>
  <c r="M1088" i="1" s="1"/>
  <c r="J1087" i="1"/>
  <c r="K1087" i="1" s="1"/>
  <c r="L1084" i="1"/>
  <c r="K1084" i="1"/>
  <c r="M1084" i="1" s="1"/>
  <c r="J1083" i="1"/>
  <c r="K1083" i="1" s="1"/>
  <c r="K1080" i="1" s="1"/>
  <c r="M1080" i="1" s="1"/>
  <c r="L1080" i="1"/>
  <c r="K1079" i="1"/>
  <c r="J1079" i="1"/>
  <c r="M1076" i="1"/>
  <c r="L1076" i="1"/>
  <c r="K1076" i="1"/>
  <c r="K1075" i="1"/>
  <c r="K1072" i="1" s="1"/>
  <c r="M1072" i="1" s="1"/>
  <c r="J1075" i="1"/>
  <c r="L1072" i="1"/>
  <c r="K1071" i="1"/>
  <c r="K1068" i="1" s="1"/>
  <c r="M1068" i="1" s="1"/>
  <c r="J1071" i="1"/>
  <c r="L1068" i="1"/>
  <c r="L1066" i="1"/>
  <c r="J1065" i="1"/>
  <c r="K1065" i="1" s="1"/>
  <c r="K1062" i="1" s="1"/>
  <c r="M1062" i="1"/>
  <c r="L1062" i="1"/>
  <c r="J1059" i="1"/>
  <c r="K1059" i="1" s="1"/>
  <c r="K1056" i="1" s="1"/>
  <c r="M1056" i="1" s="1"/>
  <c r="L1060" i="1" s="1"/>
  <c r="M1060" i="1" s="1"/>
  <c r="L1056" i="1"/>
  <c r="J1051" i="1"/>
  <c r="K1051" i="1" s="1"/>
  <c r="K1048" i="1" s="1"/>
  <c r="M1048" i="1" s="1"/>
  <c r="L1048" i="1"/>
  <c r="L1046" i="1"/>
  <c r="K1046" i="1"/>
  <c r="M1046" i="1" s="1"/>
  <c r="M1042" i="1"/>
  <c r="L1042" i="1"/>
  <c r="K1042" i="1"/>
  <c r="L1040" i="1"/>
  <c r="K1040" i="1"/>
  <c r="M1040" i="1" s="1"/>
  <c r="J1039" i="1"/>
  <c r="K1039" i="1" s="1"/>
  <c r="K1036" i="1" s="1"/>
  <c r="M1036" i="1"/>
  <c r="L1036" i="1"/>
  <c r="K1035" i="1"/>
  <c r="J1035" i="1"/>
  <c r="M1032" i="1"/>
  <c r="L1032" i="1"/>
  <c r="K1032" i="1"/>
  <c r="K1031" i="1"/>
  <c r="K1028" i="1" s="1"/>
  <c r="M1028" i="1" s="1"/>
  <c r="J1031" i="1"/>
  <c r="L1028" i="1"/>
  <c r="K1027" i="1"/>
  <c r="K1024" i="1" s="1"/>
  <c r="J1027" i="1"/>
  <c r="L1024" i="1"/>
  <c r="J1023" i="1"/>
  <c r="K1023" i="1" s="1"/>
  <c r="K1020" i="1" s="1"/>
  <c r="M1020" i="1" s="1"/>
  <c r="L1020" i="1"/>
  <c r="L1016" i="1"/>
  <c r="K1016" i="1"/>
  <c r="M1016" i="1" s="1"/>
  <c r="L1014" i="1"/>
  <c r="K1014" i="1"/>
  <c r="M1014" i="1" s="1"/>
  <c r="L1012" i="1"/>
  <c r="K1012" i="1"/>
  <c r="M1012" i="1" s="1"/>
  <c r="L1010" i="1"/>
  <c r="K1010" i="1"/>
  <c r="M1010" i="1" s="1"/>
  <c r="J1009" i="1"/>
  <c r="K1009" i="1" s="1"/>
  <c r="K1006" i="1" s="1"/>
  <c r="M1006" i="1" s="1"/>
  <c r="L1006" i="1"/>
  <c r="J1005" i="1"/>
  <c r="K1005" i="1" s="1"/>
  <c r="L1002" i="1"/>
  <c r="K1002" i="1"/>
  <c r="M1002" i="1" s="1"/>
  <c r="J1001" i="1"/>
  <c r="K1001" i="1" s="1"/>
  <c r="K998" i="1" s="1"/>
  <c r="M998" i="1" s="1"/>
  <c r="L1018" i="1" s="1"/>
  <c r="L998" i="1"/>
  <c r="L994" i="1"/>
  <c r="M994" i="1" s="1"/>
  <c r="K994" i="1"/>
  <c r="K993" i="1"/>
  <c r="K990" i="1" s="1"/>
  <c r="M990" i="1" s="1"/>
  <c r="J993" i="1"/>
  <c r="L990" i="1"/>
  <c r="J989" i="1"/>
  <c r="K989" i="1" s="1"/>
  <c r="K986" i="1" s="1"/>
  <c r="L986" i="1"/>
  <c r="L984" i="1"/>
  <c r="M984" i="1" s="1"/>
  <c r="K984" i="1"/>
  <c r="J983" i="1"/>
  <c r="K983" i="1" s="1"/>
  <c r="K979" i="1" s="1"/>
  <c r="J982" i="1"/>
  <c r="M979" i="1"/>
  <c r="L979" i="1"/>
  <c r="J976" i="1"/>
  <c r="K976" i="1" s="1"/>
  <c r="K973" i="1" s="1"/>
  <c r="M973" i="1" s="1"/>
  <c r="L973" i="1"/>
  <c r="J972" i="1"/>
  <c r="K972" i="1" s="1"/>
  <c r="L969" i="1"/>
  <c r="K969" i="1"/>
  <c r="M969" i="1" s="1"/>
  <c r="L963" i="1"/>
  <c r="K963" i="1"/>
  <c r="M963" i="1" s="1"/>
  <c r="L961" i="1"/>
  <c r="K961" i="1"/>
  <c r="M961" i="1" s="1"/>
  <c r="L959" i="1"/>
  <c r="K959" i="1"/>
  <c r="L955" i="1"/>
  <c r="K955" i="1"/>
  <c r="M955" i="1" s="1"/>
  <c r="J954" i="1"/>
  <c r="K954" i="1" s="1"/>
  <c r="K951" i="1" s="1"/>
  <c r="M951" i="1" s="1"/>
  <c r="L951" i="1"/>
  <c r="K950" i="1"/>
  <c r="J950" i="1"/>
  <c r="M947" i="1"/>
  <c r="L947" i="1"/>
  <c r="K947" i="1"/>
  <c r="K946" i="1"/>
  <c r="K943" i="1" s="1"/>
  <c r="M943" i="1" s="1"/>
  <c r="J946" i="1"/>
  <c r="L943" i="1"/>
  <c r="K942" i="1"/>
  <c r="K939" i="1" s="1"/>
  <c r="M939" i="1" s="1"/>
  <c r="J942" i="1"/>
  <c r="L939" i="1"/>
  <c r="J938" i="1"/>
  <c r="K938" i="1" s="1"/>
  <c r="K935" i="1" s="1"/>
  <c r="L935" i="1"/>
  <c r="J934" i="1"/>
  <c r="K934" i="1" s="1"/>
  <c r="K930" i="1" s="1"/>
  <c r="M930" i="1" s="1"/>
  <c r="J933" i="1"/>
  <c r="L930" i="1"/>
  <c r="K929" i="1"/>
  <c r="K926" i="1" s="1"/>
  <c r="M926" i="1" s="1"/>
  <c r="J929" i="1"/>
  <c r="L926" i="1"/>
  <c r="J925" i="1"/>
  <c r="K925" i="1" s="1"/>
  <c r="K922" i="1" s="1"/>
  <c r="L922" i="1"/>
  <c r="J921" i="1"/>
  <c r="K921" i="1" s="1"/>
  <c r="K918" i="1" s="1"/>
  <c r="M918" i="1" s="1"/>
  <c r="L918" i="1"/>
  <c r="J917" i="1"/>
  <c r="K917" i="1" s="1"/>
  <c r="L914" i="1"/>
  <c r="K914" i="1"/>
  <c r="M914" i="1" s="1"/>
  <c r="J913" i="1"/>
  <c r="K913" i="1" s="1"/>
  <c r="K910" i="1" s="1"/>
  <c r="M910" i="1" s="1"/>
  <c r="L910" i="1"/>
  <c r="J909" i="1"/>
  <c r="K909" i="1" s="1"/>
  <c r="K906" i="1" s="1"/>
  <c r="M906" i="1" s="1"/>
  <c r="L906" i="1"/>
  <c r="K905" i="1"/>
  <c r="J905" i="1"/>
  <c r="M902" i="1"/>
  <c r="L902" i="1"/>
  <c r="K902" i="1"/>
  <c r="K901" i="1"/>
  <c r="K898" i="1" s="1"/>
  <c r="M898" i="1" s="1"/>
  <c r="J901" i="1"/>
  <c r="L898" i="1"/>
  <c r="L894" i="1"/>
  <c r="K894" i="1"/>
  <c r="M894" i="1" s="1"/>
  <c r="L892" i="1"/>
  <c r="K892" i="1"/>
  <c r="M892" i="1" s="1"/>
  <c r="L890" i="1"/>
  <c r="M890" i="1" s="1"/>
  <c r="K890" i="1"/>
  <c r="L888" i="1"/>
  <c r="K888" i="1"/>
  <c r="M888" i="1" s="1"/>
  <c r="M886" i="1"/>
  <c r="L886" i="1"/>
  <c r="K886" i="1"/>
  <c r="M884" i="1"/>
  <c r="L884" i="1"/>
  <c r="K884" i="1"/>
  <c r="L882" i="1"/>
  <c r="K882" i="1"/>
  <c r="M882" i="1" s="1"/>
  <c r="L880" i="1"/>
  <c r="K880" i="1"/>
  <c r="M880" i="1" s="1"/>
  <c r="L878" i="1"/>
  <c r="K878" i="1"/>
  <c r="M878" i="1" s="1"/>
  <c r="L896" i="1" s="1"/>
  <c r="M874" i="1"/>
  <c r="L874" i="1"/>
  <c r="K874" i="1"/>
  <c r="K873" i="1"/>
  <c r="J873" i="1"/>
  <c r="M870" i="1"/>
  <c r="L870" i="1"/>
  <c r="K870" i="1"/>
  <c r="K869" i="1"/>
  <c r="K866" i="1" s="1"/>
  <c r="M866" i="1" s="1"/>
  <c r="J869" i="1"/>
  <c r="L866" i="1"/>
  <c r="M864" i="1"/>
  <c r="L864" i="1"/>
  <c r="K864" i="1"/>
  <c r="K863" i="1"/>
  <c r="K860" i="1" s="1"/>
  <c r="M860" i="1" s="1"/>
  <c r="L876" i="1" s="1"/>
  <c r="J863" i="1"/>
  <c r="L860" i="1"/>
  <c r="K856" i="1"/>
  <c r="J856" i="1"/>
  <c r="M853" i="1"/>
  <c r="L853" i="1"/>
  <c r="K853" i="1"/>
  <c r="K852" i="1"/>
  <c r="K849" i="1" s="1"/>
  <c r="M849" i="1" s="1"/>
  <c r="J852" i="1"/>
  <c r="L849" i="1"/>
  <c r="K848" i="1"/>
  <c r="K845" i="1" s="1"/>
  <c r="M845" i="1" s="1"/>
  <c r="J848" i="1"/>
  <c r="L845" i="1"/>
  <c r="J844" i="1"/>
  <c r="K844" i="1" s="1"/>
  <c r="K841" i="1" s="1"/>
  <c r="M841" i="1" s="1"/>
  <c r="L841" i="1"/>
  <c r="J840" i="1"/>
  <c r="K840" i="1" s="1"/>
  <c r="K837" i="1" s="1"/>
  <c r="M837" i="1" s="1"/>
  <c r="L837" i="1"/>
  <c r="M833" i="1"/>
  <c r="L833" i="1"/>
  <c r="K833" i="1"/>
  <c r="L831" i="1"/>
  <c r="K831" i="1"/>
  <c r="M831" i="1" s="1"/>
  <c r="J830" i="1"/>
  <c r="J829" i="1"/>
  <c r="J828" i="1"/>
  <c r="J827" i="1"/>
  <c r="J826" i="1"/>
  <c r="J825" i="1"/>
  <c r="L822" i="1"/>
  <c r="J821" i="1"/>
  <c r="J820" i="1"/>
  <c r="J819" i="1"/>
  <c r="J818" i="1"/>
  <c r="J817" i="1"/>
  <c r="K821" i="1" s="1"/>
  <c r="K812" i="1" s="1"/>
  <c r="M812" i="1" s="1"/>
  <c r="J816" i="1"/>
  <c r="J815" i="1"/>
  <c r="L812" i="1"/>
  <c r="J811" i="1"/>
  <c r="J810" i="1"/>
  <c r="K811" i="1" s="1"/>
  <c r="K807" i="1" s="1"/>
  <c r="M807" i="1" s="1"/>
  <c r="L807" i="1"/>
  <c r="J806" i="1"/>
  <c r="K806" i="1" s="1"/>
  <c r="K803" i="1" s="1"/>
  <c r="M803" i="1" s="1"/>
  <c r="L803" i="1"/>
  <c r="J802" i="1"/>
  <c r="J801" i="1"/>
  <c r="J800" i="1"/>
  <c r="K802" i="1" s="1"/>
  <c r="K797" i="1" s="1"/>
  <c r="M797" i="1" s="1"/>
  <c r="L797" i="1"/>
  <c r="K796" i="1"/>
  <c r="K793" i="1" s="1"/>
  <c r="M793" i="1" s="1"/>
  <c r="J796" i="1"/>
  <c r="L793" i="1"/>
  <c r="J792" i="1"/>
  <c r="K792" i="1" s="1"/>
  <c r="K789" i="1" s="1"/>
  <c r="L789" i="1"/>
  <c r="J788" i="1"/>
  <c r="K788" i="1" s="1"/>
  <c r="K785" i="1" s="1"/>
  <c r="M785" i="1" s="1"/>
  <c r="L785" i="1"/>
  <c r="J784" i="1"/>
  <c r="K784" i="1" s="1"/>
  <c r="L781" i="1"/>
  <c r="K781" i="1"/>
  <c r="M781" i="1" s="1"/>
  <c r="J780" i="1"/>
  <c r="K780" i="1" s="1"/>
  <c r="L777" i="1"/>
  <c r="K777" i="1"/>
  <c r="M777" i="1" s="1"/>
  <c r="J776" i="1"/>
  <c r="K776" i="1" s="1"/>
  <c r="K773" i="1" s="1"/>
  <c r="M773" i="1"/>
  <c r="L773" i="1"/>
  <c r="K772" i="1"/>
  <c r="J772" i="1"/>
  <c r="M769" i="1"/>
  <c r="L769" i="1"/>
  <c r="K769" i="1"/>
  <c r="J766" i="1"/>
  <c r="J765" i="1"/>
  <c r="J764" i="1"/>
  <c r="L761" i="1"/>
  <c r="K760" i="1"/>
  <c r="J760" i="1"/>
  <c r="M757" i="1"/>
  <c r="L757" i="1"/>
  <c r="K757" i="1"/>
  <c r="K756" i="1"/>
  <c r="K753" i="1" s="1"/>
  <c r="M753" i="1" s="1"/>
  <c r="J756" i="1"/>
  <c r="L753" i="1"/>
  <c r="J752" i="1"/>
  <c r="J751" i="1"/>
  <c r="J750" i="1"/>
  <c r="K752" i="1" s="1"/>
  <c r="K744" i="1" s="1"/>
  <c r="M744" i="1" s="1"/>
  <c r="J749" i="1"/>
  <c r="J748" i="1"/>
  <c r="J747" i="1"/>
  <c r="L744" i="1"/>
  <c r="J743" i="1"/>
  <c r="J742" i="1"/>
  <c r="J741" i="1"/>
  <c r="J740" i="1"/>
  <c r="J739" i="1"/>
  <c r="J738" i="1"/>
  <c r="K743" i="1" s="1"/>
  <c r="K734" i="1" s="1"/>
  <c r="M734" i="1" s="1"/>
  <c r="J737" i="1"/>
  <c r="L734" i="1"/>
  <c r="J731" i="1"/>
  <c r="J730" i="1"/>
  <c r="J729" i="1"/>
  <c r="K731" i="1" s="1"/>
  <c r="K726" i="1" s="1"/>
  <c r="M726" i="1" s="1"/>
  <c r="K725" i="1"/>
  <c r="K721" i="1" s="1"/>
  <c r="M721" i="1" s="1"/>
  <c r="J725" i="1"/>
  <c r="J724" i="1"/>
  <c r="L721" i="1"/>
  <c r="J720" i="1"/>
  <c r="J719" i="1"/>
  <c r="K720" i="1" s="1"/>
  <c r="M716" i="1" s="1"/>
  <c r="L716" i="1"/>
  <c r="J715" i="1"/>
  <c r="J714" i="1"/>
  <c r="K715" i="1" s="1"/>
  <c r="K710" i="1" s="1"/>
  <c r="J713" i="1"/>
  <c r="M710" i="1"/>
  <c r="L710" i="1"/>
  <c r="K709" i="1"/>
  <c r="K704" i="1" s="1"/>
  <c r="M704" i="1" s="1"/>
  <c r="J709" i="1"/>
  <c r="J708" i="1"/>
  <c r="J707" i="1"/>
  <c r="L704" i="1"/>
  <c r="J703" i="1"/>
  <c r="K703" i="1" s="1"/>
  <c r="K696" i="1" s="1"/>
  <c r="J702" i="1"/>
  <c r="J701" i="1"/>
  <c r="J700" i="1"/>
  <c r="J699" i="1"/>
  <c r="M696" i="1"/>
  <c r="L696" i="1"/>
  <c r="K695" i="1"/>
  <c r="K690" i="1" s="1"/>
  <c r="J695" i="1"/>
  <c r="J694" i="1"/>
  <c r="J693" i="1"/>
  <c r="L690" i="1"/>
  <c r="J689" i="1"/>
  <c r="K689" i="1" s="1"/>
  <c r="J688" i="1"/>
  <c r="J687" i="1"/>
  <c r="L684" i="1"/>
  <c r="K684" i="1"/>
  <c r="M684" i="1" s="1"/>
  <c r="J683" i="1"/>
  <c r="J682" i="1"/>
  <c r="K683" i="1" s="1"/>
  <c r="K679" i="1" s="1"/>
  <c r="M679" i="1" s="1"/>
  <c r="L679" i="1"/>
  <c r="J678" i="1"/>
  <c r="K678" i="1" s="1"/>
  <c r="L675" i="1"/>
  <c r="K675" i="1"/>
  <c r="M675" i="1" s="1"/>
  <c r="K674" i="1"/>
  <c r="J674" i="1"/>
  <c r="L671" i="1"/>
  <c r="K671" i="1"/>
  <c r="M671" i="1" s="1"/>
  <c r="J670" i="1"/>
  <c r="K670" i="1" s="1"/>
  <c r="K667" i="1" s="1"/>
  <c r="M667" i="1" s="1"/>
  <c r="L667" i="1"/>
  <c r="K666" i="1"/>
  <c r="J666" i="1"/>
  <c r="M663" i="1"/>
  <c r="L663" i="1"/>
  <c r="K663" i="1"/>
  <c r="K662" i="1"/>
  <c r="K657" i="1" s="1"/>
  <c r="M657" i="1" s="1"/>
  <c r="J662" i="1"/>
  <c r="J661" i="1"/>
  <c r="J660" i="1"/>
  <c r="L657" i="1"/>
  <c r="J656" i="1"/>
  <c r="K656" i="1" s="1"/>
  <c r="K653" i="1" s="1"/>
  <c r="M653" i="1" s="1"/>
  <c r="L653" i="1"/>
  <c r="J652" i="1"/>
  <c r="K652" i="1" s="1"/>
  <c r="K649" i="1" s="1"/>
  <c r="M649" i="1" s="1"/>
  <c r="L649" i="1"/>
  <c r="J648" i="1"/>
  <c r="K648" i="1" s="1"/>
  <c r="K645" i="1" s="1"/>
  <c r="M645" i="1" s="1"/>
  <c r="L645" i="1"/>
  <c r="J644" i="1"/>
  <c r="K644" i="1" s="1"/>
  <c r="K641" i="1" s="1"/>
  <c r="M641" i="1"/>
  <c r="L641" i="1"/>
  <c r="K640" i="1"/>
  <c r="J640" i="1"/>
  <c r="M637" i="1"/>
  <c r="L637" i="1"/>
  <c r="K637" i="1"/>
  <c r="K636" i="1"/>
  <c r="K632" i="1" s="1"/>
  <c r="M632" i="1" s="1"/>
  <c r="J636" i="1"/>
  <c r="J635" i="1"/>
  <c r="L632" i="1"/>
  <c r="J631" i="1"/>
  <c r="K631" i="1" s="1"/>
  <c r="K628" i="1" s="1"/>
  <c r="M628" i="1"/>
  <c r="L628" i="1"/>
  <c r="J627" i="1"/>
  <c r="K627" i="1" s="1"/>
  <c r="K624" i="1" s="1"/>
  <c r="M624" i="1"/>
  <c r="L624" i="1"/>
  <c r="K623" i="1"/>
  <c r="K619" i="1" s="1"/>
  <c r="M619" i="1" s="1"/>
  <c r="J623" i="1"/>
  <c r="J622" i="1"/>
  <c r="L619" i="1"/>
  <c r="J616" i="1"/>
  <c r="J615" i="1"/>
  <c r="J614" i="1"/>
  <c r="K616" i="1" s="1"/>
  <c r="K611" i="1" s="1"/>
  <c r="M611" i="1" s="1"/>
  <c r="L611" i="1"/>
  <c r="J610" i="1"/>
  <c r="J609" i="1"/>
  <c r="K610" i="1" s="1"/>
  <c r="K606" i="1" s="1"/>
  <c r="M606" i="1" s="1"/>
  <c r="L606" i="1"/>
  <c r="J605" i="1"/>
  <c r="J604" i="1"/>
  <c r="J603" i="1"/>
  <c r="J602" i="1"/>
  <c r="J601" i="1"/>
  <c r="J600" i="1"/>
  <c r="J598" i="1"/>
  <c r="J597" i="1"/>
  <c r="J596" i="1"/>
  <c r="J595" i="1"/>
  <c r="J594" i="1"/>
  <c r="J593" i="1"/>
  <c r="J592" i="1"/>
  <c r="J591" i="1"/>
  <c r="J590" i="1"/>
  <c r="J589" i="1"/>
  <c r="J588" i="1"/>
  <c r="J587" i="1"/>
  <c r="J586" i="1"/>
  <c r="J585" i="1"/>
  <c r="J584" i="1"/>
  <c r="J583" i="1"/>
  <c r="J582" i="1"/>
  <c r="L579" i="1"/>
  <c r="J578" i="1"/>
  <c r="J577" i="1"/>
  <c r="J576" i="1"/>
  <c r="J575" i="1"/>
  <c r="J574" i="1"/>
  <c r="J573" i="1"/>
  <c r="J572" i="1"/>
  <c r="J571" i="1"/>
  <c r="L568" i="1"/>
  <c r="J565" i="1"/>
  <c r="J564" i="1"/>
  <c r="K565" i="1" s="1"/>
  <c r="K561" i="1" s="1"/>
  <c r="M561" i="1"/>
  <c r="L561" i="1"/>
  <c r="K560" i="1"/>
  <c r="K556" i="1" s="1"/>
  <c r="M556" i="1" s="1"/>
  <c r="J560" i="1"/>
  <c r="J559" i="1"/>
  <c r="L556" i="1"/>
  <c r="J555" i="1"/>
  <c r="K555" i="1" s="1"/>
  <c r="K552" i="1" s="1"/>
  <c r="M552" i="1"/>
  <c r="L552" i="1"/>
  <c r="J551" i="1"/>
  <c r="J550" i="1"/>
  <c r="K551" i="1" s="1"/>
  <c r="K546" i="1" s="1"/>
  <c r="M546" i="1" s="1"/>
  <c r="J549" i="1"/>
  <c r="L546" i="1"/>
  <c r="J545" i="1"/>
  <c r="K545" i="1" s="1"/>
  <c r="K542" i="1" s="1"/>
  <c r="L542" i="1"/>
  <c r="J541" i="1"/>
  <c r="K541" i="1" s="1"/>
  <c r="K538" i="1" s="1"/>
  <c r="M538" i="1" s="1"/>
  <c r="L538" i="1"/>
  <c r="J537" i="1"/>
  <c r="J536" i="1"/>
  <c r="K537" i="1" s="1"/>
  <c r="K533" i="1" s="1"/>
  <c r="M533" i="1" s="1"/>
  <c r="L533" i="1"/>
  <c r="J532" i="1"/>
  <c r="K532" i="1" s="1"/>
  <c r="K529" i="1" s="1"/>
  <c r="M529" i="1" s="1"/>
  <c r="L529" i="1"/>
  <c r="J528" i="1"/>
  <c r="K528" i="1" s="1"/>
  <c r="K525" i="1" s="1"/>
  <c r="M525" i="1" s="1"/>
  <c r="L525" i="1"/>
  <c r="J524" i="1"/>
  <c r="J523" i="1"/>
  <c r="L520" i="1"/>
  <c r="J519" i="1"/>
  <c r="J518" i="1"/>
  <c r="K519" i="1" s="1"/>
  <c r="K515" i="1" s="1"/>
  <c r="M515" i="1" s="1"/>
  <c r="L515" i="1"/>
  <c r="J512" i="1"/>
  <c r="K512" i="1" s="1"/>
  <c r="L509" i="1"/>
  <c r="K509" i="1"/>
  <c r="M509" i="1" s="1"/>
  <c r="J508" i="1"/>
  <c r="J507" i="1"/>
  <c r="K508" i="1" s="1"/>
  <c r="K504" i="1" s="1"/>
  <c r="M504" i="1" s="1"/>
  <c r="L504" i="1"/>
  <c r="J503" i="1"/>
  <c r="J502" i="1"/>
  <c r="J501" i="1"/>
  <c r="J500" i="1"/>
  <c r="L497" i="1"/>
  <c r="J496" i="1"/>
  <c r="J495" i="1"/>
  <c r="K496" i="1" s="1"/>
  <c r="K492" i="1" s="1"/>
  <c r="M492" i="1" s="1"/>
  <c r="L492" i="1"/>
  <c r="K491" i="1"/>
  <c r="K486" i="1" s="1"/>
  <c r="M486" i="1" s="1"/>
  <c r="J491" i="1"/>
  <c r="J490" i="1"/>
  <c r="J489" i="1"/>
  <c r="L486" i="1"/>
  <c r="J485" i="1"/>
  <c r="J484" i="1"/>
  <c r="J483" i="1"/>
  <c r="J482" i="1"/>
  <c r="J481" i="1"/>
  <c r="J480" i="1"/>
  <c r="J479" i="1"/>
  <c r="J478" i="1"/>
  <c r="J477" i="1"/>
  <c r="J476" i="1"/>
  <c r="J475" i="1"/>
  <c r="L472" i="1"/>
  <c r="J469" i="1"/>
  <c r="J468" i="1"/>
  <c r="J467" i="1"/>
  <c r="J466" i="1"/>
  <c r="K469" i="1" s="1"/>
  <c r="K463" i="1" s="1"/>
  <c r="M463" i="1" s="1"/>
  <c r="L463" i="1"/>
  <c r="J462" i="1"/>
  <c r="J461" i="1"/>
  <c r="J460" i="1"/>
  <c r="J459" i="1"/>
  <c r="J458" i="1"/>
  <c r="J457" i="1"/>
  <c r="J453" i="1"/>
  <c r="K453" i="1" s="1"/>
  <c r="K450" i="1" s="1"/>
  <c r="M450" i="1" s="1"/>
  <c r="J449" i="1"/>
  <c r="J448" i="1"/>
  <c r="K449" i="1" s="1"/>
  <c r="K445" i="1" s="1"/>
  <c r="M445" i="1" s="1"/>
  <c r="L445" i="1"/>
  <c r="J444" i="1"/>
  <c r="J443" i="1"/>
  <c r="J442" i="1"/>
  <c r="L439" i="1"/>
  <c r="J438" i="1"/>
  <c r="J437" i="1"/>
  <c r="J436" i="1"/>
  <c r="J435" i="1"/>
  <c r="J434" i="1"/>
  <c r="J433" i="1"/>
  <c r="J432" i="1"/>
  <c r="J431" i="1"/>
  <c r="J430" i="1"/>
  <c r="J429" i="1"/>
  <c r="J428" i="1"/>
  <c r="J427" i="1"/>
  <c r="J426" i="1"/>
  <c r="J425" i="1"/>
  <c r="J419" i="1"/>
  <c r="J418" i="1"/>
  <c r="J417" i="1"/>
  <c r="J416" i="1"/>
  <c r="K419" i="1" s="1"/>
  <c r="K412" i="1"/>
  <c r="J411" i="1"/>
  <c r="J410" i="1"/>
  <c r="J409" i="1"/>
  <c r="J408" i="1"/>
  <c r="K411" i="1" s="1"/>
  <c r="K405" i="1" s="1"/>
  <c r="M405" i="1" s="1"/>
  <c r="L405" i="1"/>
  <c r="J404" i="1"/>
  <c r="J403" i="1"/>
  <c r="J402" i="1"/>
  <c r="J401" i="1"/>
  <c r="J400" i="1"/>
  <c r="J399" i="1"/>
  <c r="J398" i="1"/>
  <c r="J396" i="1"/>
  <c r="J395" i="1"/>
  <c r="J394" i="1"/>
  <c r="J393" i="1"/>
  <c r="L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K388" i="1" s="1"/>
  <c r="K350" i="1" s="1"/>
  <c r="M350" i="1" s="1"/>
  <c r="J356" i="1"/>
  <c r="J355" i="1"/>
  <c r="J354" i="1"/>
  <c r="J353" i="1"/>
  <c r="L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K349" i="1" s="1"/>
  <c r="K309" i="1" s="1"/>
  <c r="M309" i="1" s="1"/>
  <c r="J317" i="1"/>
  <c r="J316" i="1"/>
  <c r="J315" i="1"/>
  <c r="J314" i="1"/>
  <c r="J313" i="1"/>
  <c r="J312" i="1"/>
  <c r="L309" i="1"/>
  <c r="J306" i="1"/>
  <c r="J305" i="1"/>
  <c r="J304" i="1"/>
  <c r="J303" i="1"/>
  <c r="J302" i="1"/>
  <c r="J301" i="1"/>
  <c r="J300" i="1"/>
  <c r="J299" i="1"/>
  <c r="J298" i="1"/>
  <c r="J297" i="1"/>
  <c r="J296" i="1"/>
  <c r="J295" i="1"/>
  <c r="J294" i="1"/>
  <c r="J293" i="1"/>
  <c r="J292" i="1"/>
  <c r="J291" i="1"/>
  <c r="J290" i="1"/>
  <c r="J289" i="1"/>
  <c r="K306" i="1" s="1"/>
  <c r="K286" i="1" s="1"/>
  <c r="M286" i="1" s="1"/>
  <c r="L286" i="1"/>
  <c r="J285" i="1"/>
  <c r="J284" i="1"/>
  <c r="J283" i="1"/>
  <c r="J282" i="1"/>
  <c r="J281" i="1"/>
  <c r="J280" i="1"/>
  <c r="J279" i="1"/>
  <c r="J278" i="1"/>
  <c r="J277" i="1"/>
  <c r="J276" i="1"/>
  <c r="J275" i="1"/>
  <c r="J274" i="1"/>
  <c r="J273" i="1"/>
  <c r="J272" i="1"/>
  <c r="K285" i="1" s="1"/>
  <c r="K269" i="1" s="1"/>
  <c r="M269" i="1" s="1"/>
  <c r="L307" i="1" s="1"/>
  <c r="L269" i="1"/>
  <c r="J268" i="1"/>
  <c r="K268" i="1" s="1"/>
  <c r="K265" i="1" s="1"/>
  <c r="M265" i="1"/>
  <c r="L265" i="1"/>
  <c r="J262" i="1"/>
  <c r="K262" i="1" s="1"/>
  <c r="K259" i="1" s="1"/>
  <c r="M259" i="1" s="1"/>
  <c r="L259" i="1"/>
  <c r="K258" i="1"/>
  <c r="K254" i="1" s="1"/>
  <c r="M254" i="1" s="1"/>
  <c r="J258" i="1"/>
  <c r="J257" i="1"/>
  <c r="L254" i="1"/>
  <c r="J253" i="1"/>
  <c r="K253" i="1" s="1"/>
  <c r="K250" i="1" s="1"/>
  <c r="M250" i="1" s="1"/>
  <c r="L250" i="1"/>
  <c r="K249" i="1"/>
  <c r="K244" i="1" s="1"/>
  <c r="M244" i="1" s="1"/>
  <c r="J249" i="1"/>
  <c r="J248" i="1"/>
  <c r="J247" i="1"/>
  <c r="L244" i="1"/>
  <c r="J243" i="1"/>
  <c r="J242" i="1"/>
  <c r="J241" i="1"/>
  <c r="K243" i="1" s="1"/>
  <c r="K238" i="1" s="1"/>
  <c r="M238" i="1" s="1"/>
  <c r="L263" i="1" s="1"/>
  <c r="L238" i="1"/>
  <c r="M234" i="1"/>
  <c r="L234" i="1"/>
  <c r="K234" i="1"/>
  <c r="M232" i="1"/>
  <c r="L232" i="1"/>
  <c r="K232" i="1"/>
  <c r="M230" i="1"/>
  <c r="L230" i="1"/>
  <c r="K230" i="1"/>
  <c r="L228" i="1"/>
  <c r="K228" i="1"/>
  <c r="M228" i="1" s="1"/>
  <c r="J227" i="1"/>
  <c r="J226" i="1"/>
  <c r="J225" i="1"/>
  <c r="J224" i="1"/>
  <c r="J223" i="1"/>
  <c r="J222" i="1"/>
  <c r="J221" i="1"/>
  <c r="J220" i="1"/>
  <c r="J219" i="1"/>
  <c r="J218" i="1"/>
  <c r="J217" i="1"/>
  <c r="K227" i="1" s="1"/>
  <c r="K214" i="1" s="1"/>
  <c r="M214" i="1" s="1"/>
  <c r="L214" i="1"/>
  <c r="J213" i="1"/>
  <c r="J212" i="1"/>
  <c r="J211" i="1"/>
  <c r="J210" i="1"/>
  <c r="J209" i="1"/>
  <c r="J208" i="1"/>
  <c r="J207" i="1"/>
  <c r="J206" i="1"/>
  <c r="J205" i="1"/>
  <c r="J204" i="1"/>
  <c r="J203" i="1"/>
  <c r="J202" i="1"/>
  <c r="J201" i="1"/>
  <c r="J200" i="1"/>
  <c r="J199" i="1"/>
  <c r="J198" i="1"/>
  <c r="K213" i="1" s="1"/>
  <c r="K194" i="1" s="1"/>
  <c r="M194" i="1" s="1"/>
  <c r="J197" i="1"/>
  <c r="L194" i="1"/>
  <c r="J193" i="1"/>
  <c r="J192" i="1"/>
  <c r="J191" i="1"/>
  <c r="J190" i="1"/>
  <c r="J189" i="1"/>
  <c r="J188" i="1"/>
  <c r="K193" i="1" s="1"/>
  <c r="K185" i="1" s="1"/>
  <c r="M185" i="1" s="1"/>
  <c r="L185" i="1"/>
  <c r="J184" i="1"/>
  <c r="K184" i="1" s="1"/>
  <c r="K180" i="1" s="1"/>
  <c r="M180" i="1" s="1"/>
  <c r="J183" i="1"/>
  <c r="L180" i="1"/>
  <c r="J179" i="1"/>
  <c r="J178" i="1"/>
  <c r="J177" i="1"/>
  <c r="K179" i="1" s="1"/>
  <c r="K174" i="1" s="1"/>
  <c r="M174" i="1" s="1"/>
  <c r="L174" i="1"/>
  <c r="J173" i="1"/>
  <c r="J172" i="1"/>
  <c r="J171" i="1"/>
  <c r="J170" i="1"/>
  <c r="K173" i="1" s="1"/>
  <c r="K163" i="1" s="1"/>
  <c r="M163" i="1" s="1"/>
  <c r="J168" i="1"/>
  <c r="J167" i="1"/>
  <c r="L163" i="1"/>
  <c r="J162" i="1"/>
  <c r="J161" i="1"/>
  <c r="J160" i="1"/>
  <c r="J159" i="1"/>
  <c r="J157" i="1"/>
  <c r="J156" i="1"/>
  <c r="K162" i="1" s="1"/>
  <c r="K152" i="1" s="1"/>
  <c r="M152" i="1" s="1"/>
  <c r="L152" i="1"/>
  <c r="M150" i="1"/>
  <c r="L150" i="1"/>
  <c r="K150" i="1"/>
  <c r="M148" i="1"/>
  <c r="L148" i="1"/>
  <c r="K148" i="1"/>
  <c r="J147" i="1"/>
  <c r="J146" i="1"/>
  <c r="J145" i="1"/>
  <c r="K147" i="1" s="1"/>
  <c r="K142" i="1" s="1"/>
  <c r="M142" i="1" s="1"/>
  <c r="L142" i="1"/>
  <c r="J141" i="1"/>
  <c r="J140" i="1"/>
  <c r="J139" i="1"/>
  <c r="K141" i="1" s="1"/>
  <c r="M136" i="1" s="1"/>
  <c r="L136" i="1"/>
  <c r="J135" i="1"/>
  <c r="J134" i="1"/>
  <c r="J133" i="1"/>
  <c r="K135" i="1" s="1"/>
  <c r="K130" i="1" s="1"/>
  <c r="M130" i="1" s="1"/>
  <c r="L130" i="1"/>
  <c r="K129" i="1"/>
  <c r="K124" i="1" s="1"/>
  <c r="M124" i="1" s="1"/>
  <c r="J129" i="1"/>
  <c r="J128" i="1"/>
  <c r="J127" i="1"/>
  <c r="L124" i="1"/>
  <c r="J123" i="1"/>
  <c r="J122" i="1"/>
  <c r="J121" i="1"/>
  <c r="K123" i="1" s="1"/>
  <c r="M118" i="1" s="1"/>
  <c r="L118" i="1"/>
  <c r="J117" i="1"/>
  <c r="J116" i="1"/>
  <c r="J115" i="1"/>
  <c r="J114" i="1"/>
  <c r="J113" i="1"/>
  <c r="J112" i="1"/>
  <c r="K117" i="1" s="1"/>
  <c r="K109" i="1" s="1"/>
  <c r="M109" i="1" s="1"/>
  <c r="L109" i="1"/>
  <c r="J108" i="1"/>
  <c r="J107" i="1"/>
  <c r="J106" i="1"/>
  <c r="J105" i="1"/>
  <c r="J104" i="1"/>
  <c r="J103" i="1"/>
  <c r="J102" i="1"/>
  <c r="J101" i="1"/>
  <c r="K108" i="1" s="1"/>
  <c r="K94" i="1" s="1"/>
  <c r="M94" i="1" s="1"/>
  <c r="J100" i="1"/>
  <c r="J99" i="1"/>
  <c r="J98" i="1"/>
  <c r="J97" i="1"/>
  <c r="L94" i="1"/>
  <c r="K93" i="1"/>
  <c r="K89" i="1" s="1"/>
  <c r="M89" i="1" s="1"/>
  <c r="J93" i="1"/>
  <c r="J92" i="1"/>
  <c r="L89" i="1"/>
  <c r="J88" i="1"/>
  <c r="J87" i="1"/>
  <c r="J86" i="1"/>
  <c r="K88" i="1" s="1"/>
  <c r="K83" i="1" s="1"/>
  <c r="M83" i="1" s="1"/>
  <c r="L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K82" i="1" s="1"/>
  <c r="K41" i="1" s="1"/>
  <c r="M41" i="1" s="1"/>
  <c r="L41" i="1"/>
  <c r="K40" i="1"/>
  <c r="K36" i="1" s="1"/>
  <c r="J40" i="1"/>
  <c r="J39" i="1"/>
  <c r="J35" i="1"/>
  <c r="J34" i="1"/>
  <c r="J33" i="1"/>
  <c r="J32" i="1"/>
  <c r="J31" i="1"/>
  <c r="J30" i="1"/>
  <c r="J29" i="1"/>
  <c r="J28" i="1"/>
  <c r="J27" i="1"/>
  <c r="J26" i="1"/>
  <c r="J25" i="1"/>
  <c r="J24" i="1"/>
  <c r="J23" i="1"/>
  <c r="J22" i="1"/>
  <c r="J21" i="1"/>
  <c r="J20" i="1"/>
  <c r="J19" i="1"/>
  <c r="J18" i="1"/>
  <c r="K35" i="1" s="1"/>
  <c r="M15" i="1" s="1"/>
  <c r="J14" i="1"/>
  <c r="J13" i="1"/>
  <c r="J12" i="1"/>
  <c r="J11" i="1"/>
  <c r="J10" i="1"/>
  <c r="J9" i="1"/>
  <c r="K14" i="1" s="1"/>
  <c r="K6" i="1" s="1"/>
  <c r="M6" i="1" s="1"/>
  <c r="L6" i="1"/>
  <c r="M412" i="1" l="1"/>
  <c r="M36" i="1"/>
  <c r="M1343" i="1"/>
  <c r="L1348" i="1" s="1"/>
  <c r="M307" i="1"/>
  <c r="L264" i="1"/>
  <c r="M264" i="1" s="1"/>
  <c r="L236" i="1"/>
  <c r="L997" i="1"/>
  <c r="M997" i="1" s="1"/>
  <c r="M1018" i="1"/>
  <c r="M263" i="1"/>
  <c r="L237" i="1"/>
  <c r="M237" i="1" s="1"/>
  <c r="M896" i="1"/>
  <c r="L877" i="1"/>
  <c r="M877" i="1" s="1"/>
  <c r="L1260" i="1"/>
  <c r="M1179" i="1"/>
  <c r="L1174" i="1"/>
  <c r="M1174" i="1" s="1"/>
  <c r="K503" i="1"/>
  <c r="K497" i="1" s="1"/>
  <c r="M497" i="1" s="1"/>
  <c r="K524" i="1"/>
  <c r="K520" i="1" s="1"/>
  <c r="M520" i="1" s="1"/>
  <c r="L566" i="1" s="1"/>
  <c r="K578" i="1"/>
  <c r="K568" i="1" s="1"/>
  <c r="M568" i="1" s="1"/>
  <c r="L617" i="1" s="1"/>
  <c r="M789" i="1"/>
  <c r="L857" i="1"/>
  <c r="M1024" i="1"/>
  <c r="L1055" i="1"/>
  <c r="M1055" i="1" s="1"/>
  <c r="K404" i="1"/>
  <c r="K389" i="1" s="1"/>
  <c r="M389" i="1" s="1"/>
  <c r="L420" i="1" s="1"/>
  <c r="K605" i="1"/>
  <c r="K579" i="1" s="1"/>
  <c r="M579" i="1" s="1"/>
  <c r="M690" i="1"/>
  <c r="L732" i="1" s="1"/>
  <c r="M1191" i="1"/>
  <c r="L1205" i="1" s="1"/>
  <c r="K1204" i="1"/>
  <c r="K1199" i="1" s="1"/>
  <c r="M1199" i="1" s="1"/>
  <c r="M1316" i="1"/>
  <c r="M1329" i="1"/>
  <c r="M876" i="1"/>
  <c r="L859" i="1"/>
  <c r="M859" i="1" s="1"/>
  <c r="L957" i="1"/>
  <c r="L1052" i="1"/>
  <c r="L1124" i="1"/>
  <c r="K1283" i="1"/>
  <c r="K1266" i="1" s="1"/>
  <c r="M1266" i="1" s="1"/>
  <c r="K438" i="1"/>
  <c r="M422" i="1" s="1"/>
  <c r="K444" i="1"/>
  <c r="K439" i="1" s="1"/>
  <c r="M439" i="1" s="1"/>
  <c r="K766" i="1"/>
  <c r="K761" i="1" s="1"/>
  <c r="M761" i="1" s="1"/>
  <c r="L767" i="1" s="1"/>
  <c r="K830" i="1"/>
  <c r="K822" i="1" s="1"/>
  <c r="M822" i="1" s="1"/>
  <c r="L835" i="1" s="1"/>
  <c r="M1169" i="1"/>
  <c r="L1173" i="1" s="1"/>
  <c r="K485" i="1"/>
  <c r="K472" i="1" s="1"/>
  <c r="M472" i="1" s="1"/>
  <c r="L513" i="1" s="1"/>
  <c r="M542" i="1"/>
  <c r="M922" i="1"/>
  <c r="M935" i="1"/>
  <c r="M986" i="1"/>
  <c r="L1349" i="1"/>
  <c r="M1349" i="1" s="1"/>
  <c r="L1044" i="1"/>
  <c r="L1162" i="1"/>
  <c r="M1185" i="1"/>
  <c r="L1180" i="1"/>
  <c r="M1180" i="1" s="1"/>
  <c r="K462" i="1"/>
  <c r="K454" i="1" s="1"/>
  <c r="M454" i="1" s="1"/>
  <c r="M959" i="1"/>
  <c r="L965" i="1" s="1"/>
  <c r="L977" i="1"/>
  <c r="L996" i="1"/>
  <c r="M1312" i="1"/>
  <c r="M1066" i="1"/>
  <c r="L1061" i="1"/>
  <c r="M1061" i="1" s="1"/>
  <c r="M1217" i="1"/>
  <c r="L1206" i="1"/>
  <c r="M1206" i="1" s="1"/>
  <c r="L1322" i="1" l="1"/>
  <c r="L1261" i="1" s="1"/>
  <c r="M1261" i="1" s="1"/>
  <c r="M1205" i="1"/>
  <c r="L1186" i="1"/>
  <c r="M1186" i="1" s="1"/>
  <c r="L514" i="1"/>
  <c r="M514" i="1" s="1"/>
  <c r="M566" i="1"/>
  <c r="M420" i="1"/>
  <c r="L308" i="1"/>
  <c r="M308" i="1" s="1"/>
  <c r="L618" i="1"/>
  <c r="M618" i="1" s="1"/>
  <c r="M732" i="1"/>
  <c r="M767" i="1"/>
  <c r="L733" i="1"/>
  <c r="M733" i="1" s="1"/>
  <c r="L1164" i="1"/>
  <c r="M1164" i="1" s="1"/>
  <c r="M1173" i="1"/>
  <c r="L1218" i="1" s="1"/>
  <c r="M835" i="1"/>
  <c r="L768" i="1"/>
  <c r="M768" i="1" s="1"/>
  <c r="M513" i="1"/>
  <c r="L471" i="1"/>
  <c r="M471" i="1" s="1"/>
  <c r="M1124" i="1"/>
  <c r="L1125" i="1" s="1"/>
  <c r="L1067" i="1"/>
  <c r="M1067" i="1" s="1"/>
  <c r="M857" i="1"/>
  <c r="L836" i="1"/>
  <c r="M836" i="1" s="1"/>
  <c r="L1126" i="1"/>
  <c r="M1126" i="1" s="1"/>
  <c r="M1162" i="1"/>
  <c r="M1052" i="1"/>
  <c r="L1045" i="1"/>
  <c r="M1045" i="1" s="1"/>
  <c r="L1220" i="1"/>
  <c r="M1220" i="1" s="1"/>
  <c r="M1260" i="1"/>
  <c r="L567" i="1"/>
  <c r="M567" i="1" s="1"/>
  <c r="M617" i="1"/>
  <c r="M236" i="1"/>
  <c r="L5" i="1"/>
  <c r="M5" i="1" s="1"/>
  <c r="L897" i="1"/>
  <c r="M897" i="1" s="1"/>
  <c r="M957" i="1"/>
  <c r="L968" i="1"/>
  <c r="M968" i="1" s="1"/>
  <c r="M977" i="1"/>
  <c r="L966" i="1"/>
  <c r="M1044" i="1"/>
  <c r="L1019" i="1"/>
  <c r="M1019" i="1" s="1"/>
  <c r="L978" i="1"/>
  <c r="M978" i="1" s="1"/>
  <c r="M996" i="1"/>
  <c r="M965" i="1"/>
  <c r="L958" i="1"/>
  <c r="M958" i="1" s="1"/>
  <c r="M1348" i="1"/>
  <c r="L1324" i="1"/>
  <c r="M1324" i="1" s="1"/>
  <c r="L470" i="1"/>
  <c r="M1322" i="1" l="1"/>
  <c r="L1323" i="1" s="1"/>
  <c r="M1323" i="1" s="1"/>
  <c r="L1054" i="1"/>
  <c r="M1054" i="1" s="1"/>
  <c r="M1125" i="1"/>
  <c r="L1053" i="1"/>
  <c r="M966" i="1"/>
  <c r="L858" i="1"/>
  <c r="M858" i="1" s="1"/>
  <c r="L421" i="1"/>
  <c r="M421" i="1" s="1"/>
  <c r="M470" i="1"/>
  <c r="L1163" i="1"/>
  <c r="M1163" i="1" s="1"/>
  <c r="M1218" i="1"/>
  <c r="L1219" i="1" l="1"/>
  <c r="M1219" i="1" s="1"/>
  <c r="L967" i="1"/>
  <c r="M967" i="1" s="1"/>
  <c r="M1053" i="1"/>
  <c r="L1353" i="1" s="1"/>
  <c r="M1353" i="1" l="1"/>
  <c r="L4" i="1"/>
  <c r="M4" i="1" s="1"/>
</calcChain>
</file>

<file path=xl/sharedStrings.xml><?xml version="1.0" encoding="utf-8"?>
<sst xmlns="http://schemas.openxmlformats.org/spreadsheetml/2006/main" count="2817" uniqueCount="2817">
  <si>
    <t>Obra:</t>
  </si>
  <si>
    <t>REFORMA DE VESTUARIOS DE PERSONAL</t>
  </si>
  <si>
    <t>Presupuesto</t>
  </si>
  <si>
    <t>% C.I.</t>
  </si>
  <si>
    <t>Código</t>
  </si>
  <si>
    <t>Tipo</t>
  </si>
  <si>
    <t>Ud</t>
  </si>
  <si>
    <t>Resumen</t>
  </si>
  <si>
    <t>Cantidad</t>
  </si>
  <si>
    <t>Precio (€)</t>
  </si>
  <si>
    <t>Importe (€)</t>
  </si>
  <si>
    <t>18103_IFEMA VESTUARIOS_PRESUPUESTO_R02_CIEGO</t>
  </si>
  <si>
    <t>Capítulo</t>
  </si>
  <si>
    <t>REFORMA DE VESTUARIOS DE PERSONAL</t>
  </si>
  <si>
    <t>01</t>
  </si>
  <si>
    <t>Capítulo</t>
  </si>
  <si>
    <t>DEMOLICIONES</t>
  </si>
  <si>
    <t>01.01</t>
  </si>
  <si>
    <t>Partida</t>
  </si>
  <si>
    <t>m²</t>
  </si>
  <si>
    <t>DEMOLICIÓN DE PARTICIÓN INTERIOR DE FÁBRICA REVESTIDA, FORMADA POR BLOQUE DE HORMIGÓN DE 20 CM DE ESPESOR, CON MEDIOS MANUALES.</t>
  </si>
  <si>
    <t>Demolición de partición interior de fábrica revestida, formada por bloque de hormigón de 20 cm de espesor, con medios manuales, sin afectar a la estabilidad de los elementos constructivos contiguos, y carga manual sobre camión o contenedor.</t>
  </si>
  <si>
    <t>Uds.</t>
  </si>
  <si>
    <t>Largo</t>
  </si>
  <si>
    <t>Ancho</t>
  </si>
  <si>
    <t>Alto</t>
  </si>
  <si>
    <t>Parcial</t>
  </si>
  <si>
    <t>Subtotal</t>
  </si>
  <si>
    <t>Vestuario Femenino</t>
  </si>
  <si>
    <t>Vestuario Masculino</t>
  </si>
  <si>
    <t>01.02</t>
  </si>
  <si>
    <t>Partida</t>
  </si>
  <si>
    <t>m²</t>
  </si>
  <si>
    <t>DEMOLICIÓN DE PARTICIÓN INTERIOR DE FÁBRICA REVESTIDA, FORMADA POR LADRILLO HUECO DOBLE DE 7/9 CM DE ESPESOR, CON MEDIOS MANUALES.</t>
  </si>
  <si>
    <t>Demolición de partición interior de fábrica revestida, formada por ladrillo hueco doble de 7/9 cm de espesor, con medios manuales, sin afectar a la estabilidad de los elementos constructivos contiguos, y carga manual sobre camión o contenedor.</t>
  </si>
  <si>
    <t>Uds.</t>
  </si>
  <si>
    <t>Largo</t>
  </si>
  <si>
    <t>Ancho</t>
  </si>
  <si>
    <t>Alto</t>
  </si>
  <si>
    <t>Parcial</t>
  </si>
  <si>
    <t>Subtotal</t>
  </si>
  <si>
    <t>Vestuario Femenino</t>
  </si>
  <si>
    <t>Vestuario Masculino 1</t>
  </si>
  <si>
    <t>Vestuario Mascjulino 2</t>
  </si>
  <si>
    <t>01.03</t>
  </si>
  <si>
    <t>Partida</t>
  </si>
  <si>
    <t>m²</t>
  </si>
  <si>
    <t>APERTURA DE HUECO PARA POSTERIOR COLOCACIÓN DE CARPINTERÍA O PASO INSTALACIONES, EN BLOQUE DE HORMIGÓN DE 20 CM DE ESPESOR, CON MEDIOS MANUALES.</t>
  </si>
  <si>
    <t>Apertura de hueco para posterior colocación de carpintería o paso de instalaciones, en partición interior de fábrica vista, formada por bloque de hormigón de 20 cm de espesor, con medios manuales, sin afectar a la estabilidad de la partición o de los elementos constructivos contiguos, y carga manual sobre camión o contenedor.  El precio incluye el corte previo del contorno del hueco y el montaje y desmontaje del apeo del hueco.</t>
  </si>
  <si>
    <t>Uds.</t>
  </si>
  <si>
    <t>Largo</t>
  </si>
  <si>
    <t>Ancho</t>
  </si>
  <si>
    <t>Alto</t>
  </si>
  <si>
    <t>Parcial</t>
  </si>
  <si>
    <t>Subtotal</t>
  </si>
  <si>
    <t>Aseo acdesible fem.</t>
  </si>
  <si>
    <t>Paso inst.</t>
  </si>
  <si>
    <t>01.04</t>
  </si>
  <si>
    <t>Partida</t>
  </si>
  <si>
    <t>m²</t>
  </si>
  <si>
    <t>DEMOLICIÓN DE ALICATADO DE GRES, CON MEDIOS MANUALES Y CARGA MANUAL SOBRE CAMIÓN O CONTENEDOR.</t>
  </si>
  <si>
    <t>Demolición de alicatado de gres, con medios manuales y carga manual sobre camión o contenedor. El precio incluye el picado del material de agarre adherido al soporte dejando la superficie preparada para su posterior revestimiento o trasdosado.</t>
  </si>
  <si>
    <t>Uds.</t>
  </si>
  <si>
    <t>Largo</t>
  </si>
  <si>
    <t>Ancho</t>
  </si>
  <si>
    <t>Alto</t>
  </si>
  <si>
    <t>Parcial</t>
  </si>
  <si>
    <t>Subtotal</t>
  </si>
  <si>
    <t>Vest. fem.</t>
  </si>
  <si>
    <t>Vest. mas 1</t>
  </si>
  <si>
    <t>Vest. mas 2</t>
  </si>
  <si>
    <t>01.05</t>
  </si>
  <si>
    <t>Partida</t>
  </si>
  <si>
    <t>m²</t>
  </si>
  <si>
    <t>ELIMINACIÓN DE ENFOSCADO DE CEMENTO Y/O REVESTIMIENTO DE YESO Y CARGA MANUAL SOBRE CAMIÓN O CONTENEDOR.</t>
  </si>
  <si>
    <t>Eliminación de enfoscado de cemento y/o revestimiento de yeso, aplicado sobre paramento vertical interior de hasta 3 m de altura, con medios manuales, sin deteriorar la superficie soporte, que quedará al descubierto y preparada para su posterior revestimiento, y carga manual sobre camión o contenedor.</t>
  </si>
  <si>
    <t>Uds.</t>
  </si>
  <si>
    <t>Largo</t>
  </si>
  <si>
    <t>Ancho</t>
  </si>
  <si>
    <t>Alto</t>
  </si>
  <si>
    <t>Parcial</t>
  </si>
  <si>
    <t>Subtotal</t>
  </si>
  <si>
    <t>Vest. fem</t>
  </si>
  <si>
    <t>Vest. mas.</t>
  </si>
  <si>
    <t>01.06</t>
  </si>
  <si>
    <t>Partida</t>
  </si>
  <si>
    <t>m</t>
  </si>
  <si>
    <t>LEVANTADO DE RODAPIÉ DE MADERA, CON MEDIOS MANUALES Y CARGA MANUAL SOBRE CAMIÓN O CONTENEDOR.</t>
  </si>
  <si>
    <t>Levantado de rodapié de madera, con medios manuales, sin deteriorar los elementos constructivos contiguos, y carga manual sobre camión o contenedor.</t>
  </si>
  <si>
    <t>Uds.</t>
  </si>
  <si>
    <t>Largo</t>
  </si>
  <si>
    <t>Ancho</t>
  </si>
  <si>
    <t>Alto</t>
  </si>
  <si>
    <t>Parcial</t>
  </si>
  <si>
    <t>Subtotal</t>
  </si>
  <si>
    <t>Vest. F</t>
  </si>
  <si>
    <t>Vest. M</t>
  </si>
  <si>
    <t>01.07</t>
  </si>
  <si>
    <t>Partida</t>
  </si>
  <si>
    <t>m²</t>
  </si>
  <si>
    <t>DEMOLICIÓN DE PAVIMENTO EXISTENTE EN EL INTERIOR DEL EDIFICIO, DE BALDOSAS CERÁMICAS, CON MEDIOS MANUALES.</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</si>
  <si>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dejando la superficie preparada para su posterior solado.</t>
  </si>
  <si>
    <t>Uds.</t>
  </si>
  <si>
    <t>Largo</t>
  </si>
  <si>
    <t>Ancho</t>
  </si>
  <si>
    <t>Alto</t>
  </si>
  <si>
    <t>Parcial</t>
  </si>
  <si>
    <t>Subtotal</t>
  </si>
  <si>
    <t>Vest. fem.</t>
  </si>
  <si>
    <t>Vest. mas. 1</t>
  </si>
  <si>
    <t>Vest. mas.2</t>
  </si>
  <si>
    <t>Vestíbulo fem</t>
  </si>
  <si>
    <t>Vestíbulo mas.</t>
  </si>
  <si>
    <t>01.08</t>
  </si>
  <si>
    <t>Partida</t>
  </si>
  <si>
    <t>m²</t>
  </si>
  <si>
    <t>DEMOLICIÓN DE FALSO TECHO REGISTRABLE DE PLACAS DE YESO LAMINADO, CON MEDIOS MANUALES.</t>
  </si>
  <si>
    <t>Demolición de falso techo registrable de placas de yeso laminado, situado a una altura menor de 4 m, con medios manuales, sin deteriorar los elementos constructivos a los que se sujeta. Incluso demolición de perfilerías soporte propias de falso techo (no sub-estructura de tirantes existente), falsas vigas, tabicas, molduras, cornisas y remates; con limpieza, acopio, retirada y carga manual de escombros sobre camión o contenedor.</t>
  </si>
  <si>
    <t>Uds.</t>
  </si>
  <si>
    <t>Largo</t>
  </si>
  <si>
    <t>Ancho</t>
  </si>
  <si>
    <t>Alto</t>
  </si>
  <si>
    <t>Parcial</t>
  </si>
  <si>
    <t>Subtotal</t>
  </si>
  <si>
    <t>Vest. fem.</t>
  </si>
  <si>
    <t>Vest. mas.</t>
  </si>
  <si>
    <t>01.09</t>
  </si>
  <si>
    <t>Partida</t>
  </si>
  <si>
    <t>Ud</t>
  </si>
  <si>
    <t>DESMONTAJE DE PLATO DE DUCHA DE PORCELANA SANITARIA, CON MEDIOS MANUALES Y CARGA MANUAL SOBRE CAMIÓN O CONTENEDOR.</t>
  </si>
  <si>
    <t>Desmontaje de plato de ducha de porcelana sanitaria, con medios manuales, sin afectar a la estabilidad de los elementos constructivos a los que pueda estar sujeto, incluso demolición de bancada inferior del mismo y carga manual sobre camión o contenedor. El precio incluye el desmontaje de la grifería y de los accesorios y la obturación de las conducciones conectadas al elemento.</t>
  </si>
  <si>
    <t>Uds.</t>
  </si>
  <si>
    <t>Largo</t>
  </si>
  <si>
    <t>Ancho</t>
  </si>
  <si>
    <t>Alto</t>
  </si>
  <si>
    <t>Parcial</t>
  </si>
  <si>
    <t>Subtotal</t>
  </si>
  <si>
    <t>Vest. fem.</t>
  </si>
  <si>
    <t>Vest. mas 1</t>
  </si>
  <si>
    <t>Vest. mas 2</t>
  </si>
  <si>
    <t>01.10</t>
  </si>
  <si>
    <t>Partida</t>
  </si>
  <si>
    <t>Ud</t>
  </si>
  <si>
    <t>DESMONTAJE DE URINARIO CON ALIMENTACIÓN Y DESAGÜE VISTOS, CON MEDIOS MANUALES Y CARGA MANUAL SOBRE CAMIÓN O CONTENEDOR.</t>
  </si>
  <si>
    <t>Desmontaje de urinario con alimentación y desagüe vistos,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</si>
  <si>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Uds.</t>
  </si>
  <si>
    <t>Largo</t>
  </si>
  <si>
    <t>Ancho</t>
  </si>
  <si>
    <t>Alto</t>
  </si>
  <si>
    <t>Parcial</t>
  </si>
  <si>
    <t>Subtotal</t>
  </si>
  <si>
    <t>Vest. fem.</t>
  </si>
  <si>
    <t>Vest. mas 1</t>
  </si>
  <si>
    <t>Vest. mas 2</t>
  </si>
  <si>
    <t>01.11</t>
  </si>
  <si>
    <t>Partida</t>
  </si>
  <si>
    <t>Ud</t>
  </si>
  <si>
    <t>DESMONTAJE DE INODORO CON TANQUE BAJO, CON MEDIOS MANUALES Y CARGA MANUAL SOBRE CAMIÓN O CONTENEDOR.</t>
  </si>
  <si>
    <t>Desmontaje de inodoro con tanque bajo, con medios manuales, sin afectar a la estabilidad de los elementos constructivos a los que pueda estar sujeto, y carga manual sobre camión o contenedor. El precio incluye el desmontaje de los accesorios y la obturación de las conducciones conectadas al elemento.</t>
  </si>
  <si>
    <t>Uds.</t>
  </si>
  <si>
    <t>Largo</t>
  </si>
  <si>
    <t>Ancho</t>
  </si>
  <si>
    <t>Alto</t>
  </si>
  <si>
    <t>Parcial</t>
  </si>
  <si>
    <t>Subtotal</t>
  </si>
  <si>
    <t>Vest. fem.</t>
  </si>
  <si>
    <t>Vest. mas 1</t>
  </si>
  <si>
    <t>Vest. mas 2</t>
  </si>
  <si>
    <t>01.12</t>
  </si>
  <si>
    <t>Partida</t>
  </si>
  <si>
    <t>Ud</t>
  </si>
  <si>
    <t>DESMONTAJE DE LAVABO DE EMPOTRAR, BAJO O SOBRE ENCIMERA, CON MEDIOS MANUALES Y CARGA MANUAL SOBRE CAMIÓN O CONTENEDOR.</t>
  </si>
  <si>
    <t>Desmontaje de lavabo de empotrar, bajo o sobre encimera,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</si>
  <si>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Uds.</t>
  </si>
  <si>
    <t>Largo</t>
  </si>
  <si>
    <t>Ancho</t>
  </si>
  <si>
    <t>Alto</t>
  </si>
  <si>
    <t>Parcial</t>
  </si>
  <si>
    <t>Subtotal</t>
  </si>
  <si>
    <t>Vest. fem.</t>
  </si>
  <si>
    <t>Vest. mas 1</t>
  </si>
  <si>
    <t>Vest. mas 2</t>
  </si>
  <si>
    <t>01.13</t>
  </si>
  <si>
    <t>Partida</t>
  </si>
  <si>
    <t>m</t>
  </si>
  <si>
    <t>DESMONTAJE DE ENCIMERA DE PIEDRA NATURAL, CON MEDIOS MANUALES Y CARGA MANUAL SOBRE CAMIÓN O CONTENEDOR.</t>
  </si>
  <si>
    <t>Desmontaje de encimera de piedra natural, con medios manuales, sin afectar a la estabilidad de los elementos constructivos a los que pueda estar sujeta, incluso faldón y estructura soporte de albañilería, con p.p. de accesorios de anclaje y/o fijación y carga manual sobre camión o contenedor.</t>
  </si>
  <si>
    <t>Uds.</t>
  </si>
  <si>
    <t>Largo</t>
  </si>
  <si>
    <t>Ancho</t>
  </si>
  <si>
    <t>Alto</t>
  </si>
  <si>
    <t>Parcial</t>
  </si>
  <si>
    <t>Subtotal</t>
  </si>
  <si>
    <t>Vest. fem.</t>
  </si>
  <si>
    <t>Vest. mas 1</t>
  </si>
  <si>
    <t>Vest. mas 2</t>
  </si>
  <si>
    <t>01.14</t>
  </si>
  <si>
    <t>Partida</t>
  </si>
  <si>
    <t>Ud</t>
  </si>
  <si>
    <t>DESMONTAJE DE CONJUNTO DE ACCESORIOS, CON MEDIOS MANUALES Y CARGA MANUAL SOBRE CAMIÓN O CONTENEDOR.</t>
  </si>
  <si>
    <t>Desmontaje de conjunto de accesorios formado por dosificadores de jabón líquido, dispensadores de papel, papeleras higiénicas, colgadores, portarrollos, secamanos y cualquier otro accesorio existente, con medios manuales y carga manual sobre camión o contenedor.</t>
  </si>
  <si>
    <t>01.15</t>
  </si>
  <si>
    <t>Partida</t>
  </si>
  <si>
    <t>Ud</t>
  </si>
  <si>
    <t>CONJUNTO DE ELEMENTOS DE BALIZAMIENTO Y SEÑALIZACIÓN PROVISIONAL DE OBRAS.</t>
  </si>
  <si>
    <t>Conjunto de elementos de balizamiento y señalización provisional de obras, necesarios para el cumplimiento de la normativa vigente en materia de Seguridad y Salud en el Trabajo. Incluso mantenimiento en condiciones seguras durante todo el periodo de tiempo que se requiera, reparación o reposición, cambio de posición y transporte hasta el lugar de almacenaje o retirada a contenedor.</t>
  </si>
  <si>
    <t>01.16</t>
  </si>
  <si>
    <t>Partida</t>
  </si>
  <si>
    <t>Ud</t>
  </si>
  <si>
    <t>DESMONTAJE DE MOBILIARIO DE TAQUILLAS, BANCOS Y EQUIPAMIENTO CON TRANSPORTE MEDIANTE CAMIÓN A UNA DISTANCIA MÁXIMA DE 40 KM. CON RECUPERACIÓN</t>
  </si>
  <si>
    <t>Desmontaje de mobiliario de taquillas, bancos y equipamiento con transporte mediante camión a una distancia máxima de 40 km. con recuperación según decida la propiedd. Incluso carga, descarga y acopio de los elementos en la zona designada.
Incluye: Trabajos de preparación. Desmontaje del equipamiento y posterior embalaje. Limpieza y retirada de restos. Carga de restos sobre camión y transporte de los mismos.</t>
  </si>
  <si>
    <t>Uds.</t>
  </si>
  <si>
    <t>Largo</t>
  </si>
  <si>
    <t>Ancho</t>
  </si>
  <si>
    <t>Alto</t>
  </si>
  <si>
    <t>Parcial</t>
  </si>
  <si>
    <t>Subtotal</t>
  </si>
  <si>
    <t>Vestuarios F.</t>
  </si>
  <si>
    <t>0</t>
  </si>
  <si>
    <t>Taquillas</t>
  </si>
  <si>
    <t>Bancos (con o sin percheros)</t>
  </si>
  <si>
    <t>Vestuarios M.</t>
  </si>
  <si>
    <t>0</t>
  </si>
  <si>
    <t>Taquillas 1</t>
  </si>
  <si>
    <t>Taquillas 2</t>
  </si>
  <si>
    <t>Bancos (con o sin percheros)</t>
  </si>
  <si>
    <t>01.17</t>
  </si>
  <si>
    <t>Partida</t>
  </si>
  <si>
    <t>Ud</t>
  </si>
  <si>
    <t>DESMONTAJE DE MOBILIARIO DE TAQUILLAS, BANCOS Y EQUIPAMIENTO. SIN RECUPERACIÓN.</t>
  </si>
  <si>
    <t>Desmontaje de mobiliario de taquillas, bancos y equipamiento, sin recuperación, con carga a camión incluso transporte a punto de limpieza.
Incluye: Trabajos de preparación. Desmontaje del equipamiento. Limpieza y retirada de restos. Carga de restos a camión con transporte a punto de limpieza.</t>
  </si>
  <si>
    <t>Uds.</t>
  </si>
  <si>
    <t>Largo</t>
  </si>
  <si>
    <t>Ancho</t>
  </si>
  <si>
    <t>Alto</t>
  </si>
  <si>
    <t>Parcial</t>
  </si>
  <si>
    <t>Subtotal</t>
  </si>
  <si>
    <t>Vestuarios F.</t>
  </si>
  <si>
    <t>0</t>
  </si>
  <si>
    <t>Taquillas</t>
  </si>
  <si>
    <t>Bancos (con o sin percheros)</t>
  </si>
  <si>
    <t>Vestuarios M.</t>
  </si>
  <si>
    <t>0</t>
  </si>
  <si>
    <t>Taquillas 1</t>
  </si>
  <si>
    <t>Taquillas 2</t>
  </si>
  <si>
    <t>Bancos (con o sin percheros)</t>
  </si>
  <si>
    <t>01.18</t>
  </si>
  <si>
    <t>Partida</t>
  </si>
  <si>
    <t>m²</t>
  </si>
  <si>
    <t>DEMOLICIÓN DE ESPEJOS EN PAREDES, CON MEDIOS MANUALES.</t>
  </si>
  <si>
    <t>Demolición de espejos en paredes, con medios manuales, sin deteriorar la superficie soporte, que quedará al descubierto y preparada para su posterior revestimiento, y carga manual sobre camión o contenedor.
Incluye: Demolición del elemento y accesorios. Fragmentación de los escombros en piezas manejables. Retirada y acopio de escombros. Limpieza de los restos de obra. Carga manual de escombros sobre camión o contenedor.</t>
  </si>
  <si>
    <t>Uds.</t>
  </si>
  <si>
    <t>Largo</t>
  </si>
  <si>
    <t>Ancho</t>
  </si>
  <si>
    <t>Alto</t>
  </si>
  <si>
    <t>Parcial</t>
  </si>
  <si>
    <t>Subtotal</t>
  </si>
  <si>
    <t>Vestuarios F.</t>
  </si>
  <si>
    <t>Vestuarios M.</t>
  </si>
  <si>
    <t>01.19</t>
  </si>
  <si>
    <t>Partida</t>
  </si>
  <si>
    <t>m</t>
  </si>
  <si>
    <t>LEVANTADO DE RODAPIÉ DE MADERA, CON MEDIOS MANUALES</t>
  </si>
  <si>
    <t>Levantado de rodapié de madera, con medios manuales, sin deteriorar los elementos constructivos contiguos, y carga manual sobre camión o contenedor.
Incluye: Levantado del elemento. Retirada y acopio del material levantado. Limpieza de los restos de obra. Carga manual del material levantado y restos de obra sobre camión o contenedor.
Criterio de medición de proyecto: Longitud medida según documentación gráfica de Proyecto.
Criterio de medición de obra: Se medirá la longitud realmente desmontada según especificaciones de Proyecto.</t>
  </si>
  <si>
    <t>Uds.</t>
  </si>
  <si>
    <t>Largo</t>
  </si>
  <si>
    <t>Ancho</t>
  </si>
  <si>
    <t>Alto</t>
  </si>
  <si>
    <t>Parcial</t>
  </si>
  <si>
    <t>Subtotal</t>
  </si>
  <si>
    <t>V.F.</t>
  </si>
  <si>
    <t>V.M.</t>
  </si>
  <si>
    <t>01.20</t>
  </si>
  <si>
    <t>Partida</t>
  </si>
  <si>
    <t>m²</t>
  </si>
  <si>
    <t>LEVANTADO DE PUERTA INTERIOR DE MADERA, CON MEDIOS MANUALES.</t>
  </si>
  <si>
    <t>Levantado de puerta interior de madera, con medios manuales, sin deteriorar el paramento al que está sujeta, y carga manual sobre camión o contenedor.
Incluye: Levantado del elemento, incluso premarco. Retirada y acopio del material levantado. Limpieza de los restos de obra. Carga manual del material levantado y restos de obra sobre camión o contenedor.</t>
  </si>
  <si>
    <t>Uds.</t>
  </si>
  <si>
    <t>Largo</t>
  </si>
  <si>
    <t>Ancho</t>
  </si>
  <si>
    <t>Alto</t>
  </si>
  <si>
    <t>Parcial</t>
  </si>
  <si>
    <t>Subtotal</t>
  </si>
  <si>
    <t>V.F.</t>
  </si>
  <si>
    <t>V.M.</t>
  </si>
  <si>
    <t>Plenum</t>
  </si>
  <si>
    <t>01.21</t>
  </si>
  <si>
    <t>Partida</t>
  </si>
  <si>
    <t>m²</t>
  </si>
  <si>
    <t>DEMOLICIÓN DE SOLERA O PAVIMENTO DE HORMIGÓN ARMADO DE HASTA 25 CM DE ESPESOR, CON MARTILLO NEUMÁTICO, Y CARGA MANUAL SOBRE CAMIÓN O CONTENEDOR.</t>
  </si>
  <si>
    <t>Demolición de solera o pavimento de hormigón armado de hasta 25 cm de espesor, con martillo neumático, y carga manual sobre camión o contenedor.
Incluye: Demolición del elemento. Fragmentación de los escombros en piezas manejables. Retirada y acopio de escombros. Limpieza de los restos de obra. Carga manual de escombros sobre camión o contenedor.</t>
  </si>
  <si>
    <t>Uds.</t>
  </si>
  <si>
    <t>Largo</t>
  </si>
  <si>
    <t>Ancho</t>
  </si>
  <si>
    <t>Alto</t>
  </si>
  <si>
    <t>Parcial</t>
  </si>
  <si>
    <t>Subtotal</t>
  </si>
  <si>
    <t>Colectores</t>
  </si>
  <si>
    <t>Arquetas</t>
  </si>
  <si>
    <t>01.22</t>
  </si>
  <si>
    <t>Partida</t>
  </si>
  <si>
    <t>m³</t>
  </si>
  <si>
    <t>EXCAVACIÓN DE ZANJAS PARA INSTALACIONES HASTA UNA PROFUNDIDAD DE 2 M, EN SUELO DE ARCILLA DURA CON GRAVA COMPACTA, CON MEDIOS MECÁNICOS, Y CARGA A CAMIÓN O CONTENEDOR.</t>
  </si>
  <si>
    <t>Excavación de zanjas para instalaciones hasta una profundidad de 2 m, en suelo de arcilla dura con grava compacta, con medios mecánicos, y carga a camión.
Incluye: Replanteo general y fijación de los puntos y niveles de referencia. Colocación de las camillas en las esquinas y extremos de las alineaciones. Excavación en sucesivas franjas horizontales y extracción de tierras. Refinado de fondos con extracción de las tierras. Carga a camión o contenedor de los materiales excavados.
Criterio de medición de proyecto: Volumen medido sobre las secciones teóricas de la excavación, según documentación gráfica de Proyecto, sin duplicar esquinas ni encuentros.
Criterio de medición de obra: Se medirá el volumen teórico ejecutado según especificaciones de Proyecto, sin duplicar esquinas ni encuentros y sin incluir los incrementos por excesos de excavación no autorizados, ni el relleno necesario para reconstruir la sección teórica por defectos imputables al Contratista. Se medirá la excavación una vez realizada y antes de que sobre ella se efectúe ningún tipo de relleno. Si el Contratista cerrase la excavación antes de conformada la medición, se entenderá que se aviene a lo que unilateralmente determine el director de la ejecución de la obra.
Criterio de valoración económica: El precio no incluye el transporte de los materiales excavados.</t>
  </si>
  <si>
    <t>Uds.</t>
  </si>
  <si>
    <t>Largo</t>
  </si>
  <si>
    <t>Ancho</t>
  </si>
  <si>
    <t>Alto</t>
  </si>
  <si>
    <t>Parcial</t>
  </si>
  <si>
    <t>Subtotal</t>
  </si>
  <si>
    <t>Arquetas</t>
  </si>
  <si>
    <t>01.23</t>
  </si>
  <si>
    <t>Partida</t>
  </si>
  <si>
    <t>ud</t>
  </si>
  <si>
    <t>DEMOLICIÓN INST. CLIMATIZACIÓN</t>
  </si>
  <si>
    <t>Desmontaje de instalación de aire acondicionado y ventilación en 300 m² de superficie construida; formada por conductos, rejillas de ventilación, equipos ventiladores y piezas especiales de la instalación con medios manuales, y carga manual sobre camión o contenedor. El precio incluye el desmontaje de los accesorios, almacenamiento y desplazamiento de los residuos al punto de vertido más cercano y la obturación de las conducciones conectadas al elemento. Incluso tasa medioambiental, gestión de residuos, canon, etc. y almacenamiento de elementos recuperables para su posterior uso en obra.</t>
  </si>
  <si>
    <t>01.24</t>
  </si>
  <si>
    <t>Partida</t>
  </si>
  <si>
    <t>ud</t>
  </si>
  <si>
    <t>DEMOLICIÓN INST. FONTANERÍA Y SANEAMIENTO</t>
  </si>
  <si>
    <t>Desmontaje de instalación de fontanería y saneamiento en 300 m² de superficie construida; formada por tuberías de distribución, valvulería, colectores enterrados, pequeñas derivaciones, arquetas y piezas especiales de la instalación con medios manuales, y carga manual sobre camión o contenedor. El precio incluye el desmontaje de los accesorios, anulación de arquetas y tuberías necesarias, almacenamiento, carga y desplazamiento de los residuos al punto de vertido más cercano. Incluso tasa medioambiental, gestión de residuos, canon, etc. y almacenamiento de elementos recuperables para su posterior uso en obra.</t>
  </si>
  <si>
    <t>01.25</t>
  </si>
  <si>
    <t>Partida</t>
  </si>
  <si>
    <t>ud</t>
  </si>
  <si>
    <t>DEMOLICIÓN INST. ELECTRICAD</t>
  </si>
  <si>
    <t>Desmontaje de instalación de eléctricidad en 300 m² de superficie construida; formada por mecanismos, cableado, distribuciones, anulación de cuadros eléctricos, derivaciones necesarias hasta nuevo cuadro, iluminación, megafonía y piezas especiales de la instalación con medios manuales, y carga manual sobre camión o contenedor. El precio incluye el desmontaje de los accesorios, almacenamiento y desplazamiento de los residuos al punto de vertido más cercano. Incluso tasa medioambiental, gestión de residuos, canon, etc. y almacenamiento de elementos recuperables para su posterior uso en obra.</t>
  </si>
  <si>
    <t>01.26</t>
  </si>
  <si>
    <t>Partida</t>
  </si>
  <si>
    <t>ud</t>
  </si>
  <si>
    <t>DEMOLICIÓN INST. PROTECCIÓN CONTRA INCENDIOS</t>
  </si>
  <si>
    <t>Desmontaje de instalación de portección contra incendios en 300 m² de superficie construida; formada por tuberías de distribución, elementos de extinción manual, elementos de extinción automáticos, con anulación de Bies y armarios y piezas especiales de la instalación con medios manuales, y carga manual sobre camión o contenedor. El precio incluye el desmontaje de los accesorios, almacenamiento y desplazamiento de los residuos al punto de vertido más cercano. Incluso tasa medioambiental, gestión de residuos, canon, etc. y almacenamiento de elementos recuperables para su posterior uso en obra.</t>
  </si>
  <si>
    <t>01</t>
  </si>
  <si>
    <t>02</t>
  </si>
  <si>
    <t>Capítulo</t>
  </si>
  <si>
    <t>ESTRUCTURAS</t>
  </si>
  <si>
    <t>02.01</t>
  </si>
  <si>
    <t>Partida</t>
  </si>
  <si>
    <t>kg</t>
  </si>
  <si>
    <t>ACERO UNE-EN 10025 S275JR, EN ESTRUCTURA DE PLATAFORMA PARA INSTALACIONES, ACABADO CON IMPRIMACIÓN ANTIOXIDANTE.</t>
  </si>
  <si>
    <t>Acero UNE-EN 10025 S275JR, en estructura de plataforma de trabajo, formada por piezas simples de perfiles laminados en caliente de las series IPN, IPE, UPN, HEA, HEB o HEM, acabado con imprimación antioxidante, con uniones soldadas en obra. El precio incluye las soldaduras, los cortes, los despuntes, las piezas especiales, los casquillos y los elementos auxiliares de montaje.</t>
  </si>
  <si>
    <t>Uds.</t>
  </si>
  <si>
    <t>Largo</t>
  </si>
  <si>
    <t>Ancho</t>
  </si>
  <si>
    <t>Alto</t>
  </si>
  <si>
    <t>Parcial</t>
  </si>
  <si>
    <t>Subtotal</t>
  </si>
  <si>
    <t>IPE 80</t>
  </si>
  <si>
    <t>UPE 80</t>
  </si>
  <si>
    <t>02.02</t>
  </si>
  <si>
    <t>Partida</t>
  </si>
  <si>
    <t>m²</t>
  </si>
  <si>
    <t>CHAPA ESTRIADA DE ACERO GALVANIZADO PRELACADO DE 5 MM. COLOR A DEFINIR</t>
  </si>
  <si>
    <t>Formación de suelo con chapa estriada de acero galvanizado y prelacado S 280 de 5 mm de espesor, color a definir por D.F. / Propiedad. Incluso Replanteo de las chapas y de los puntos singulares. Corte, preparación y colocación de las chapas. Fijación soldada de las chapas.</t>
  </si>
  <si>
    <t>Uds.</t>
  </si>
  <si>
    <t>Largo</t>
  </si>
  <si>
    <t>Ancho</t>
  </si>
  <si>
    <t>Alto</t>
  </si>
  <si>
    <t>Parcial</t>
  </si>
  <si>
    <t>Subtotal</t>
  </si>
  <si>
    <t>Plataforma instalaciones en plenum</t>
  </si>
  <si>
    <t>02.03</t>
  </si>
  <si>
    <t>Partida</t>
  </si>
  <si>
    <t>m</t>
  </si>
  <si>
    <t>DINTEL REALIZADO CON VIGUETA AUTORRESISTENTE DE HORMIGÓN PRETENSADO T-18 APOYADA SOBRE CAPA DE MORTERO DE CEMENTO</t>
  </si>
  <si>
    <t>Dintel realizado con vigueta autorresistente de hormigón pretensado T-18, apoyada sobre capa de mortero de cemento, industrial, M-7,5, de 2 cm de espesor, con revestimiento de ladrillo cerámico en ambas caras; para la formación de dintel en hueco de muro de fábrica.</t>
  </si>
  <si>
    <t>Uds.</t>
  </si>
  <si>
    <t>Largo</t>
  </si>
  <si>
    <t>Ancho</t>
  </si>
  <si>
    <t>Alto</t>
  </si>
  <si>
    <t>Parcial</t>
  </si>
  <si>
    <t>Subtotal</t>
  </si>
  <si>
    <t>Dintel puerta aseo accesible</t>
  </si>
  <si>
    <t>02.04</t>
  </si>
  <si>
    <t>Partida</t>
  </si>
  <si>
    <t>Ud</t>
  </si>
  <si>
    <t>REPASO DE SOLDADURAS EN ESTRUCTURA AUXILIAR EXISTENTE.</t>
  </si>
  <si>
    <t>Repaso de soldaduras de la estructura auxiliar existente emplando equipo y elementos auxiliares para soldadura eléctrica, acabado con imprimación antioxidante revestimiento posterior de pintura esmálte.
Incluye: Limpieza y preparación del plano de apoyo. Ejecución de las uniones soldadas. El precio incluye las soldaduras, los cortes, los despuntes y los elementos auxiliares de montaje.</t>
  </si>
  <si>
    <t>Uds.</t>
  </si>
  <si>
    <t>Largo</t>
  </si>
  <si>
    <t>Ancho</t>
  </si>
  <si>
    <t>Alto</t>
  </si>
  <si>
    <t>Parcial</t>
  </si>
  <si>
    <t>Subtotal</t>
  </si>
  <si>
    <t>Zona superior</t>
  </si>
  <si>
    <t>Zona inferior</t>
  </si>
  <si>
    <t>02.05</t>
  </si>
  <si>
    <t>Partida</t>
  </si>
  <si>
    <t>Ud</t>
  </si>
  <si>
    <t>INSPECCIÓN VISUAL SOBRE UNA UNIÓN SOLDADA.</t>
  </si>
  <si>
    <t>Inspección visual a realizar por laboratorio acreditado en el área técnica correspondiente, sobre una unión soldada en estructura metálica, para la determinación de las imperfecciones superficiales y, en ocasiones, defectos internos de la unión, según UNE-EN ISO 17637. Incluso desplazamiento a obra e informe de resultados.
Incluye: Desplazamiento a obra. Realización del ensayo. Redacción de informe del resultado del ensayo realizado.</t>
  </si>
  <si>
    <t>Uds.</t>
  </si>
  <si>
    <t>Largo</t>
  </si>
  <si>
    <t>Ancho</t>
  </si>
  <si>
    <t>Alto</t>
  </si>
  <si>
    <t>Parcial</t>
  </si>
  <si>
    <t>Subtotal</t>
  </si>
  <si>
    <t>Uniones tirantes auxiliares</t>
  </si>
  <si>
    <t>02</t>
  </si>
  <si>
    <t>03</t>
  </si>
  <si>
    <t>Capítulo</t>
  </si>
  <si>
    <t>PARTICIONES</t>
  </si>
  <si>
    <t>03.01</t>
  </si>
  <si>
    <t>Partida</t>
  </si>
  <si>
    <t>m²</t>
  </si>
  <si>
    <t>TABIQUE 1/2 PIE DE ESPESOR DE FÁBRICA DE LADRILLO CERÁMICO HUECO PARA REVESTIR, 24X11,5X7 CM, RECIBIDO CON MORTERO M5.</t>
  </si>
  <si>
    <t>Tabique para partición interior de 11,5 cm (1/2 pie) de espesor de fábrica de ladrillo cerámico hueco para revestir, 24x11,5x7 cm, recibida con mortero de cemento industrial, color gris, M-5, suministrado a granel.</t>
  </si>
  <si>
    <t>Uds.</t>
  </si>
  <si>
    <t>Largo</t>
  </si>
  <si>
    <t>Ancho</t>
  </si>
  <si>
    <t>Alto</t>
  </si>
  <si>
    <t>Parcial</t>
  </si>
  <si>
    <t>Subtotal</t>
  </si>
  <si>
    <t>Lavabos M.</t>
  </si>
  <si>
    <t>03.02</t>
  </si>
  <si>
    <t>Partida</t>
  </si>
  <si>
    <t>m²</t>
  </si>
  <si>
    <t>TABIQUE DE FÁBRICA DE LADRILLO CERÁMICO HUECO DOBLE PARA REVESTIR, 24X11X7 CM.</t>
  </si>
  <si>
    <t>Tabique de fábrica de ladrillo cerámico hueco doble de 7 cm de espesor, 24x11x7 cm, en particiones para revestir, recibido con mortero de cemento confeccionado en obra, con 250 kg/m³ de cemento, color gris, con aditivo hidrófugo, dosificación 1:6, suministrado en sacos, con banda elástica en las uniones con otros elementos constructivos, de banda flexible de espuma de polietileno reticulado de celdas cerradas, de 10 mm de espesor y 110 mm de anchura.</t>
  </si>
  <si>
    <t>Uds.</t>
  </si>
  <si>
    <t>Largo</t>
  </si>
  <si>
    <t>Ancho</t>
  </si>
  <si>
    <t>Alto</t>
  </si>
  <si>
    <t>Parcial</t>
  </si>
  <si>
    <t>Subtotal</t>
  </si>
  <si>
    <t>Vestuario fem.</t>
  </si>
  <si>
    <t>Baño adaptado</t>
  </si>
  <si>
    <t>Vestuario mas.</t>
  </si>
  <si>
    <t>Sala técnica / C. Limp.</t>
  </si>
  <si>
    <t>Deducir huecos</t>
  </si>
  <si>
    <t>03.03</t>
  </si>
  <si>
    <t>Partida</t>
  </si>
  <si>
    <t>m²</t>
  </si>
  <si>
    <t>TABIQUE DE FÁBRICA DE LADRILLO CERÁMICO HUECO SENCILLO PARA REVESTIR, 24x11x4 cm.</t>
  </si>
  <si>
    <t>Tabique de fábrica de ladrillo cerámico hueco sencillo de partición interior de 4 cm de espesor de fábrica, para revestir, 24x11x4 cm, recibido con mortero de cemento confeccionado en obra, con 250 kg/m³ de cemento, color gris, con aditivo hidrófugo, dosificación 1:6, suministrado en sacos, con banda elástica en las uniones con otros elementos constructivos, de banda flexible de espuma de polietileno reticulado de celdas cerradas, de 10 mm de espesor y 110 mm de anchura.</t>
  </si>
  <si>
    <t>Uds.</t>
  </si>
  <si>
    <t>Largo</t>
  </si>
  <si>
    <t>Ancho</t>
  </si>
  <si>
    <t>Alto</t>
  </si>
  <si>
    <t>Parcial</t>
  </si>
  <si>
    <t>Subtotal</t>
  </si>
  <si>
    <t>Vestuario fem.</t>
  </si>
  <si>
    <t>Deducir</t>
  </si>
  <si>
    <t>Vestuario mas.</t>
  </si>
  <si>
    <t>Deducir</t>
  </si>
  <si>
    <t>Baño Adaptado M.</t>
  </si>
  <si>
    <t>Trasdosado F.</t>
  </si>
  <si>
    <t>Tras. Baño adaptado F.</t>
  </si>
  <si>
    <t>Tras. M</t>
  </si>
  <si>
    <t>Tras. Sala T. / C. Lim.</t>
  </si>
  <si>
    <t>03</t>
  </si>
  <si>
    <t>04</t>
  </si>
  <si>
    <t>Capítulo</t>
  </si>
  <si>
    <t>ALICATADOS Y REVESTIMIENTOS</t>
  </si>
  <si>
    <t>04.01</t>
  </si>
  <si>
    <t>Partida</t>
  </si>
  <si>
    <t>m²</t>
  </si>
  <si>
    <t>CAPA BASE DE MORTERO DE CEMENTO, TIPO GP CSIV W0, DE 10 MM DE ESPESOR, MAESTREADO CON ACABADO RUGOSO. PARA REVESTIMIENTO POSTERIOR.</t>
  </si>
  <si>
    <t>Capa base de mortero de cemento, tipo GP CSIV W0, según UNE-EN 998-1, color gris, de 10 mm de espesor, maestreado con acabado rugoso, aplicado manualmente, sobre paramento interior de fábrica cerámica, vertical, de hasta 3 m de altura, para servir de base a un posterior revestimiento. Incluso p/p de formación de juntas, rincones, maestras con separación entre ellas no superior a un metro, aristas, mochetas, jambas, dinteles, remates en los encuentros con paramentos, revestimientos u otros elementos recibidos en su superficie.</t>
  </si>
  <si>
    <t>Uds.</t>
  </si>
  <si>
    <t>Largo</t>
  </si>
  <si>
    <t>Ancho</t>
  </si>
  <si>
    <t>Alto</t>
  </si>
  <si>
    <t>Parcial</t>
  </si>
  <si>
    <t>Subtotal</t>
  </si>
  <si>
    <t>Vestíbulo Principal</t>
  </si>
  <si>
    <t>Deducir</t>
  </si>
  <si>
    <t>Vestíbulo F.</t>
  </si>
  <si>
    <t>Deducir</t>
  </si>
  <si>
    <t>Vestuario F.</t>
  </si>
  <si>
    <t>Deducir</t>
  </si>
  <si>
    <t>(zona gres oscuro)</t>
  </si>
  <si>
    <t>(zona gres oscuro)</t>
  </si>
  <si>
    <t>(zona gres oscuro)</t>
  </si>
  <si>
    <t>(zona gres oscuro)</t>
  </si>
  <si>
    <t>Baño Adaptado F.</t>
  </si>
  <si>
    <t>Deducir</t>
  </si>
  <si>
    <t>Vestíbulo M.</t>
  </si>
  <si>
    <t>Deducir</t>
  </si>
  <si>
    <t>Vestuario M.</t>
  </si>
  <si>
    <t>Deducir</t>
  </si>
  <si>
    <t>Baño adaptado M.</t>
  </si>
  <si>
    <t>Deducir</t>
  </si>
  <si>
    <t>(zona gres oscuro)</t>
  </si>
  <si>
    <t>(zona gres oscuro)</t>
  </si>
  <si>
    <t>(zona gres oscuro)</t>
  </si>
  <si>
    <t>Sala técnica</t>
  </si>
  <si>
    <t>Deducir</t>
  </si>
  <si>
    <t>Cuarto L.</t>
  </si>
  <si>
    <t>Deducir</t>
  </si>
  <si>
    <t>04.02</t>
  </si>
  <si>
    <t>Partida</t>
  </si>
  <si>
    <t>m²</t>
  </si>
  <si>
    <t>ALICATADO CON BALDOSAS CERÁMICAS DE GRES PORCELÁNICO, EN COLOR CLARO A DEFINIR POR DF. DE 30X60 CM Y 9 MM DE ESPESOR, COLOCADAS EN HORIZONTAL.</t>
  </si>
  <si>
    <t>Alicatado con baldosas cerámicas de gres porcelanico, todo masa prensado efecto cemento rasado, acabado natural en 9 mm de espesor, formatos 30x60 color calro a determinar por D.F.,colocadas en disposición horizontal, con una absorcion de agua de 0,05%, resistencia a la flexion de 50n/mm2, resistencia a las manchas clase 5, resistencia quimica ua ula uha, antihielo y resistente a los choques termicos., para uso público interior, Para colocar sobre base de mortero de cemento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</si>
  <si>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</si>
  <si>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</si>
  <si>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</si>
  <si>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</si>
  <si>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</si>
  <si>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</si>
  <si>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Vestíbulo Principal</t>
  </si>
  <si>
    <t>Deducir</t>
  </si>
  <si>
    <t>Vestíbulo F.</t>
  </si>
  <si>
    <t>Deducir</t>
  </si>
  <si>
    <t>Vestuario F.</t>
  </si>
  <si>
    <t>Deducir</t>
  </si>
  <si>
    <t>Parte superior tabiques</t>
  </si>
  <si>
    <t>Baño Adaptado F.</t>
  </si>
  <si>
    <t>Deducir</t>
  </si>
  <si>
    <t>Vestíbulo M.</t>
  </si>
  <si>
    <t>Deducir</t>
  </si>
  <si>
    <t>Vestuario M.</t>
  </si>
  <si>
    <t>Deducir</t>
  </si>
  <si>
    <t>Parte superior tabiques</t>
  </si>
  <si>
    <t>Baño adaptado M.</t>
  </si>
  <si>
    <t>Deducir</t>
  </si>
  <si>
    <t>04.03</t>
  </si>
  <si>
    <t>Partida</t>
  </si>
  <si>
    <t>m²</t>
  </si>
  <si>
    <t>ALICATADO CON BALDOSAS CERÁMICAS DE GRES PORCELÁNICO, EN COLOR OSCURO A DEFINIR POR DF., DE 30X60 CM Y 9 MM DE ESPESOR, COLOCADAS EN HORIZONTAL.</t>
  </si>
  <si>
    <t>Alicatado con baldosas cerámicas de gres porcelanico, todo masa prensado efecto cemento rasado, acabado natural en 9 mm de espesor, formatos 30x60 color oscuro a determinar por D.F., colocadas en disposición horizontal, con una absorcion de agua de 0,05%, resistencia a la flexion de 50n/mm2, resistencia a las manchas clase 5, resistencia quimica ua ula uha, antihielo y resistente a los choques termicos., para uso público interior, Para colocar sobre base de mortero de cemento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</si>
  <si>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</si>
  <si>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</si>
  <si>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</si>
  <si>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</si>
  <si>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</si>
  <si>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</si>
  <si>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Vestuario F.</t>
  </si>
  <si>
    <t>0</t>
  </si>
  <si>
    <t>(Oscuro)</t>
  </si>
  <si>
    <t>(Oscuro)</t>
  </si>
  <si>
    <t>(Oscuro)</t>
  </si>
  <si>
    <t>(Oscuro)</t>
  </si>
  <si>
    <t>Vestuario M.</t>
  </si>
  <si>
    <t>0</t>
  </si>
  <si>
    <t>(Oscuro)</t>
  </si>
  <si>
    <t>(Oscuro)</t>
  </si>
  <si>
    <t>(Oscuro)</t>
  </si>
  <si>
    <t>Parte superior tabiques</t>
  </si>
  <si>
    <t>Baño Adaptado F.</t>
  </si>
  <si>
    <t>Baño Adaptado M.</t>
  </si>
  <si>
    <t>04.04</t>
  </si>
  <si>
    <t>Partida</t>
  </si>
  <si>
    <t>m²</t>
  </si>
  <si>
    <t>ALICATADO CON GRES ESMALTADO 30x30 CM, 12 €/M², EN PARAMENTOS INTERIORES.</t>
  </si>
  <si>
    <t>Alicatado con azulejo acabado liso, 30x30 cm, 12 €/m², capacidad de absorción de agua E&gt;10%, grupo BIII, resistencia al deslizamiento Rd&lt;=15, clase 0, colocado sobre una superficie soporte de fábrica, en paramentos interiores, recibido con mortero de cemento M-5 con técnica de doble encolado, con junta abierta (separación entre 3 y 15 mm); con cantoneras de PVC.</t>
  </si>
  <si>
    <t>Uds.</t>
  </si>
  <si>
    <t>Largo</t>
  </si>
  <si>
    <t>Ancho</t>
  </si>
  <si>
    <t>Alto</t>
  </si>
  <si>
    <t>Parcial</t>
  </si>
  <si>
    <t>Subtotal</t>
  </si>
  <si>
    <t>Sala técnica</t>
  </si>
  <si>
    <t>Deducir</t>
  </si>
  <si>
    <t>Cuarto L.</t>
  </si>
  <si>
    <t>Deducir</t>
  </si>
  <si>
    <t>04.05</t>
  </si>
  <si>
    <t>Partida</t>
  </si>
  <si>
    <t>m²</t>
  </si>
  <si>
    <t>GUARNECIDO Y ENLUCIDO DE YESO DE CONSTRUCCIÓN B1 MAESTREADO, SOBRE PARAMENTO VERTICAL.</t>
  </si>
  <si>
    <t>Guarnecido de yeso de construcción B1 maestreado, sobre paramento vertical, de hasta 3 m de altura, previa colocación de malla antiálcalis en cambios de material, y acabado de enlucido de yeso de aplicación en capa fina C6, con guardavivos.</t>
  </si>
  <si>
    <t>Uds.</t>
  </si>
  <si>
    <t>Largo</t>
  </si>
  <si>
    <t>Ancho</t>
  </si>
  <si>
    <t>Alto</t>
  </si>
  <si>
    <t>Parcial</t>
  </si>
  <si>
    <t>Subtotal</t>
  </si>
  <si>
    <t>Zona trasera de taquillas adosadas en pared</t>
  </si>
  <si>
    <t>0</t>
  </si>
  <si>
    <t>Vestuario F.</t>
  </si>
  <si>
    <t>Vestuario M.</t>
  </si>
  <si>
    <t>04</t>
  </si>
  <si>
    <t>05</t>
  </si>
  <si>
    <t>Capítulo</t>
  </si>
  <si>
    <t>FALSOS TECHOS</t>
  </si>
  <si>
    <t>05.01</t>
  </si>
  <si>
    <t>Partida</t>
  </si>
  <si>
    <t>m²</t>
  </si>
  <si>
    <t>FALSO TECHO CONTINUO SUSPENDIDO, LISO, CON ESTRUCTURA METÁLICA (15+27+27), CON UNA PLACA DE YESO LAMINADO HIDROFUGADO.</t>
  </si>
  <si>
    <t>Falso techo continuo suspendido, liso, 15+27+27, situado a una altura menor de 4 m, con nivel de calidad del acabado estándar (Q2), constituido por: ESTRUCTURA: estructura metálica de acero galvanizado de maestras primarias 60/27 mm con una modulación de 1000 mm y suspendidas de la superficie soporte de hormigón con cuelgues combinados cada 900 mm, y maestras secundarias fijadas perpendicularmente a las maestras primarias con conectores tipo caballete con una modulación de 500 mm; PLACAS: una capa de placas de yeso laminado H1 / UNE-EN 520 - 1200 / longitud / 15 / con los bordes longitudinales afinados, con alma de yeso hidrofugado, para zonas húmedas. Incluso banda autoadhesiva desolidarizante, fijaciones para el anclaje de los perfiles, tornillería para la fijación de las placas, pasta de juntas, cinta de juntas y accesorios de montaje.
Incluye: Replanteo de los ejes de la estructura metálica. Colocación de la banda acústica. Nivelación y fijación de los perfiles perimetrales. Señalización de los puntos de anclaje al forjado o elemento soporte. Nivelación y suspensión de los perfiles primarios y secundarios de la estructura. Corte de las placas. Fijación de las placas. Tratamiento de juntas.</t>
  </si>
  <si>
    <t>Uds.</t>
  </si>
  <si>
    <t>Largo</t>
  </si>
  <si>
    <t>Ancho</t>
  </si>
  <si>
    <t>Alto</t>
  </si>
  <si>
    <t>Parcial</t>
  </si>
  <si>
    <t>Subtotal</t>
  </si>
  <si>
    <t>Vestíbulo Principal</t>
  </si>
  <si>
    <t>Vestíbulo F.</t>
  </si>
  <si>
    <t>Vestuarios F.</t>
  </si>
  <si>
    <t>Deducir</t>
  </si>
  <si>
    <t>Zona húmeda</t>
  </si>
  <si>
    <t>Deducir</t>
  </si>
  <si>
    <t>Baño accesible F.</t>
  </si>
  <si>
    <t>Vestíbulo M.</t>
  </si>
  <si>
    <t>Vestuarios M.</t>
  </si>
  <si>
    <t>Deducir</t>
  </si>
  <si>
    <t>Zona húmeda</t>
  </si>
  <si>
    <t>Deducir</t>
  </si>
  <si>
    <t>Baño accesible M.</t>
  </si>
  <si>
    <t>05.02</t>
  </si>
  <si>
    <t>Partida</t>
  </si>
  <si>
    <t>m2</t>
  </si>
  <si>
    <t>FALSO TECHO REGISTRABLE, DECORATIVO, CON PANEL DE FIBRA MINERAL, DE 600X600X15 MM. SOBRE PERFILERIA SEMIVISTA. COLOR A DEFINIR POR DF.</t>
  </si>
  <si>
    <t>Suministro e instalación de techo suspendido registrable, según la norma EN13964:2004. De Fibra Mineral de 600x600x15 mm para apoyo con descuelgue (escalón) de 6.5 mm en T24. Realizado en fibra mineral biosoluble con cara vista hidrófuga, antimicrobiana, antibacteriana y fungicida de aspecto liso y pintada en color a definir por la D.F.. La absorción acústica será de 0.20 aw de acuerdo con la EN ISO 11654, ensayado según la EN ISO 354 (Clase E) y aislamiento acústico lateral entre estancias de 35 dB (Valor Dnfw) ensayado según la EN ISO 10848-2. Las placas tendrán una resistencia a la humedad del 95% RH. Peso de placa: 3.6 kg/m². Conductividad térmica: 0,060 w/mK. Reflexión lumínica: 87%según EN ISO 7742-2 y 3. Contenido reciclado: 38-39% según ISO 14021. Reciclabilidad del techo y perfilería: 100%. Sin emisión de formaldehido (clasificación E1 según EN13964). Sin compuestos orgánicos volátiles (COV). Posibilidad de uso en entorno de sala limpia con clasificación ISO 5 según norma ISO 14644-1 y calidad del aire interior Clase A+. Reacción al fuego: material no combustible A1 según EN 13501-1. El techo puede limpiarse en seco y con paño o esponja humedecida con detergente diluido en agua tibia o incluso con productos desinfectantes de uso habitual en el entorno sanitario. La instalación se compondrá de perfiles primarios de 24 mm de ancho con longitud estándar 3600 mm y 43 mm de altura en líneas paralelas separadas 1200 mm, con cuelgues con varilla roscada o cuelgue rápido tipo gancho A110 cada 1200 mm a forjado desde dicho perfil (otorgando una capacidad de carga de 10.5 kg/m2), perpendicularmente a estos perfiles se dispondrán perfiles Secundarios de 1200 mm de largo. Dichos perfiles estarán separados 600 mm para poder formar módulos de 600x600 mm con un secundario de 600 mm conectado a la ranura central de los secundarios de 1200 mm. Toda la perfilería tendrá el alma con un sistema de cosido longitudinal aportando rigidez y estabilidad al sistema y estará certificada Cradle to Cradle (C2C) Silver. Perimetralmente solución con angular de borde estándar fijado al paramento cada 500 mm, placas y perfiles cortados a conveniencia según forma de la estancia. Los productos dispondrán gratuitamente de una Garantía de sistema de 30 años (Placa + Perfil).
P.P. de formación de tabicas, cuelgues y elementos de suspensión con alturas variables de 2,00 m a 2,30 m. Incluso sistema de anclaje de elementos de suspensión en subestructrua auxiliar metálica existente. Incluso mecanizado de placas para equipos de clima, iluminación, electricidad, pci, etc.
Incluye: Replanteo de los ejes de la trama modular. Nivelación y fijación de los perfiles perimetrales. Replanteo de los perfiles primarios de la trama. Señalización de los puntos de anclaje al forjado. Nivelación y suspensión de los perfiles primarios y secundarios de la trama. Corte de los paneles. Colocación de los paneles.</t>
  </si>
  <si>
    <t>Uds.</t>
  </si>
  <si>
    <t>Largo</t>
  </si>
  <si>
    <t>Ancho</t>
  </si>
  <si>
    <t>Alto</t>
  </si>
  <si>
    <t>Parcial</t>
  </si>
  <si>
    <t>Subtotal</t>
  </si>
  <si>
    <t>Vestuario F.</t>
  </si>
  <si>
    <t>Vestuario M.</t>
  </si>
  <si>
    <t>05.04</t>
  </si>
  <si>
    <t>Partida</t>
  </si>
  <si>
    <t>m²</t>
  </si>
  <si>
    <t>FALSO TECHO REGISTRABLE, DECORATIVO, FORMADO POR PLACAS DE YESO LAMINADO, LISAS, ACABADO CON VINILO BLANCO, DE 600X600X12,5 MM, CON PERFILERÍA VISTA.</t>
  </si>
  <si>
    <t>Falso techo registrable, situado a una altura menor de 4 m, decorativo, formado por placas de yeso laminado, lisas, acabado con vinilo blanco, de 600x600x12,5 mm, con perfilería vista.</t>
  </si>
  <si>
    <t>Uds.</t>
  </si>
  <si>
    <t>Largo</t>
  </si>
  <si>
    <t>Ancho</t>
  </si>
  <si>
    <t>Alto</t>
  </si>
  <si>
    <t>Parcial</t>
  </si>
  <si>
    <t>Subtotal</t>
  </si>
  <si>
    <t>C. Técnico</t>
  </si>
  <si>
    <t>C. Limpieza</t>
  </si>
  <si>
    <t>05.05</t>
  </si>
  <si>
    <t>Partida</t>
  </si>
  <si>
    <t>m²</t>
  </si>
  <si>
    <t>FALSO TECHO REGISTRABLE DE LAMAS HORIZONTALES, LINEAL JUNTA CERRADA, DE ALUMINIO PRELACADO COLOR OSCURO A DETERMINAR POR D.F., CON ENTRAMADO METÁLICO OCULTO.</t>
  </si>
  <si>
    <t>Falso techo registrable, situado a una altura menor de 4 m, formado por lamas de aluminio perfiladas horizontales de superficie lisa, lineal junta cerrada, de aluminio prelacado color oscuro a determinar por D.F., y de 200 mm de anchura, colocadas con perfil soporte de aluminio con pinzas de acero inoxidable para montaje de lamas con juntas a tope. Incluso cortes, perfilados, piezas de remates, accesorios y elementos de montaje.</t>
  </si>
  <si>
    <t>Uds.</t>
  </si>
  <si>
    <t>Largo</t>
  </si>
  <si>
    <t>Ancho</t>
  </si>
  <si>
    <t>Alto</t>
  </si>
  <si>
    <t>Parcial</t>
  </si>
  <si>
    <t>Subtotal</t>
  </si>
  <si>
    <t>Vestíbulo Principal</t>
  </si>
  <si>
    <t>05.07</t>
  </si>
  <si>
    <t>Partida</t>
  </si>
  <si>
    <t>m</t>
  </si>
  <si>
    <t>FORMACIÓN DE CANDILEJA 70X100 MM. DE CON PLACAS DE YESO LAMINADO DE 15 MM DE ESPESOR.</t>
  </si>
  <si>
    <t>Formación de candileja en falso techo de dimensiones de 70x100 mm., mediante placas de yeso laminado de 15 mm. de espesor, según detalle de la D.F. Incluso perfilería auxiliar, corte, perforaciones para instalaciones, accesorios, pasta de agarre, pasta de juntas y cinta de juntas.</t>
  </si>
  <si>
    <t>Uds.</t>
  </si>
  <si>
    <t>Largo</t>
  </si>
  <si>
    <t>Ancho</t>
  </si>
  <si>
    <t>Alto</t>
  </si>
  <si>
    <t>Parcial</t>
  </si>
  <si>
    <t>Subtotal</t>
  </si>
  <si>
    <t>Vestuario F.</t>
  </si>
  <si>
    <t>Vestuario M.</t>
  </si>
  <si>
    <t>Taquilla central</t>
  </si>
  <si>
    <t>Taquillas centrales</t>
  </si>
  <si>
    <t>Taquillas</t>
  </si>
  <si>
    <t>Zona lavabos</t>
  </si>
  <si>
    <t>05.08</t>
  </si>
  <si>
    <t>Partida</t>
  </si>
  <si>
    <t>m</t>
  </si>
  <si>
    <t>TABICA VERTICAL EN CAMBIO DE NIVEL DE FALSO TECHO CONTINUO, FORMADA CON PLACAS DE YESO LAMINADO, PARA CERRAR UN ESPACIO DE HASTA 40 CM DE ALTURA.</t>
  </si>
  <si>
    <t>Formación de tabica vertical en cambio de nivel de falso techo continuo, mediante placas de yeso laminado recibidas con pasta de agarre, para cerrar un espacio de hasta 40 cm de altura. Incluso corte, fijación con pasta de agarre, pasta de juntas y cinta de juntas. Incluye: Replanteo y trazado en los paramentos de la situación de la tabica. Presentación y corte de las piezas. Extendido de la pasta de agarre. Fijación de las placas. Tratamiento de juntas. El precio incluye la resolución de encuentros y puntos singulares.</t>
  </si>
  <si>
    <t>Uds.</t>
  </si>
  <si>
    <t>Largo</t>
  </si>
  <si>
    <t>Ancho</t>
  </si>
  <si>
    <t>Alto</t>
  </si>
  <si>
    <t>Parcial</t>
  </si>
  <si>
    <t>Subtotal</t>
  </si>
  <si>
    <t>Vest. F. (de 2,30 a 2,50)</t>
  </si>
  <si>
    <t>Vest. M. ( de 2,30 a 2,60)</t>
  </si>
  <si>
    <t>Vest. M. ( de 2,30 a 2,70)</t>
  </si>
  <si>
    <t>05</t>
  </si>
  <si>
    <t>06</t>
  </si>
  <si>
    <t>Capítulo</t>
  </si>
  <si>
    <t>PAVIMENTOS</t>
  </si>
  <si>
    <t>06.01</t>
  </si>
  <si>
    <t>Partida</t>
  </si>
  <si>
    <t>m²</t>
  </si>
  <si>
    <t>BASE PARA PAVIMENTO INTERIOR, DE HASTA 70 MM DE ESPESOR, DE MORTERO LIGERO.</t>
  </si>
  <si>
    <t>Base para pavimento interior, hasta 70 mm de espesor, de mortero ligero CT - C25 - F4 según UNE-EN 13813, aplicado manualmente, sobre soporte de hormigón. Incluso banda de panel rígido de poliestireno expandido para la preparación de las juntas perimetrales de dilatación.</t>
  </si>
  <si>
    <t>Uds.</t>
  </si>
  <si>
    <t>Largo</t>
  </si>
  <si>
    <t>Ancho</t>
  </si>
  <si>
    <t>Alto</t>
  </si>
  <si>
    <t>Parcial</t>
  </si>
  <si>
    <t>Subtotal</t>
  </si>
  <si>
    <t>Vestíbulo Principal</t>
  </si>
  <si>
    <t>Vestíbulo F.</t>
  </si>
  <si>
    <t>Vestíbulo M.</t>
  </si>
  <si>
    <t>Vestuario F. (zona seca)</t>
  </si>
  <si>
    <t>Vestuario M. (zona seca)</t>
  </si>
  <si>
    <t>Vestuario F.</t>
  </si>
  <si>
    <t>Baño adaptado F</t>
  </si>
  <si>
    <t>Vestuario M.</t>
  </si>
  <si>
    <t>Baño adaptado M.</t>
  </si>
  <si>
    <t>Sala Técnica</t>
  </si>
  <si>
    <t>C. Limpieza.</t>
  </si>
  <si>
    <t>06.02</t>
  </si>
  <si>
    <t>Partida</t>
  </si>
  <si>
    <t>m²</t>
  </si>
  <si>
    <t>SOLADO DE BALDOSAS CERÁMICAS DE GRES PORCELÁNICO, COLOR OSCURO A DEFINIR POR DF., DE 60X60 CM Y 9 MM DE ESPESOR.</t>
  </si>
  <si>
    <t>Solado de baldosas cerámicas de gres porcelanico, todo masa prensado efecto cemento rasado, acabado natural en 9 mm de espesor, formatos 60x60 color oscuro a definir por la D.F., con una absorcion de agua de 0,05%, resistencia a la flexion de 50n/mm2, resistencia a las manchas clase 5, resistencia quimica ua ula uha, antihielo y resistente a los choques termicos., para uso público interior, resistencia al deslizamiento 15&lt;Rd&lt;=35, clase 1.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</si>
  <si>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</si>
  <si>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</si>
  <si>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</si>
  <si>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</si>
  <si>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</si>
  <si>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</si>
  <si>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Vestíbulo Principal</t>
  </si>
  <si>
    <t>Vestíbulo F.</t>
  </si>
  <si>
    <t>Vestíbulo M.</t>
  </si>
  <si>
    <t>06.03</t>
  </si>
  <si>
    <t>Partida</t>
  </si>
  <si>
    <t>m²</t>
  </si>
  <si>
    <t>SOLADO DE BALDOSAS CERÁMICAS DE GRES PORCELÁNICO, COLOR CLARO A DEFINITI POR DF., DE 60X60 CM Y 9 MM DE ESPESOR.</t>
  </si>
  <si>
    <t>Solado de baldosas cerámicas de gres porcelanico, todo masa prensado efecto cemento rasado, acabado natural en 9 mm de espesor, formatos 60x60 color claro a definir por la D.F., con una absorcion de agua de 0,05%, resistencia a la flexion de 50n/mm2, resistencia a las manchas clase 5, resistencia quimica ua ula uha, antihielo y resistente a los choques termicos., para uso público interior, resistencia al deslizamiento 15&lt;Rd&lt;=35, clase 1.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</si>
  <si>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</si>
  <si>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</si>
  <si>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</si>
  <si>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</si>
  <si>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</si>
  <si>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</si>
  <si>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Vestuario F. (zona seca)</t>
  </si>
  <si>
    <t>Vestuario M. (zona seca)</t>
  </si>
  <si>
    <t>06.04</t>
  </si>
  <si>
    <t>Partida</t>
  </si>
  <si>
    <t>m²</t>
  </si>
  <si>
    <t>SOLADO DE BALDOSAS CERÁMICAS DE GRES PORCELÁNICO, ACABADO ANTIDESLIZANTE, COLOR CLARO A DEFINIR POR DF., DE 30X60 CM Y 9 MM DE ESPESOR.</t>
  </si>
  <si>
    <t>Solado de baldosas cerámicas de gres porcelanico, todo masa prensado efecto cemento rasado, acabado natural y antideslizante c3  en 9 mm de espesor, formatos 30x60 antideslizante, color claro a definir por D.F., con una absorcion de agua de 0,05%, resistencia a la flexion de 50n/mm2, resistencia a las manchas clase 5, resistencia quimica ua ula uha, antihielo y resistente a los choques termicos., para uso público interior, resistencia al deslizamiento Rd&gt;45, clase 3.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especial, de clase c2te según en 12004, adhesivo de base cementosa de altas prestaciones, de deslizamiento vertical nulo y con tiempo abierto prolongado, para la colocación de baldosas cerámicas y materiales pétreos (espesor aplicable hasta 5 mm) y rejuntado con pasta especial, de clase cg2 según en 13888, mortero de altas prestaciones modificado con polímeros, antieflorescente, para el relleno de juntas de 2 a 20mm, de fraguado y secado rápidos hidrorrepelente con dropeffect y antimoho, con tecnología bioblock.</t>
  </si>
  <si>
    <t>Uds.</t>
  </si>
  <si>
    <t>Largo</t>
  </si>
  <si>
    <t>Ancho</t>
  </si>
  <si>
    <t>Alto</t>
  </si>
  <si>
    <t>Parcial</t>
  </si>
  <si>
    <t>Subtotal</t>
  </si>
  <si>
    <t>Vestuario F.</t>
  </si>
  <si>
    <t>Baño adaptado F</t>
  </si>
  <si>
    <t>Vestuario M.</t>
  </si>
  <si>
    <t>Baño adaptado M.</t>
  </si>
  <si>
    <t>06.05</t>
  </si>
  <si>
    <t>Partida</t>
  </si>
  <si>
    <t>m²</t>
  </si>
  <si>
    <t>SOLADO DE BALDOSAS CERÁMICAS DE GRES ESMALTADO, DE 30X30 CM, 12 €/M², RESISTENCIA AL DESLIZAMIENTO CLASE 2, COLOR BLANCO.</t>
  </si>
  <si>
    <t>Solado de baldosas cerámicas de gres esmaltado, de 30x30 cm, 12 €/m², capacidad de absorción de agua E&lt;3%, grupo BIb, resistencia al deslizamiento 35&lt;Rd&lt;=45, clase 2, recibidas con mortero de cemento M-5 de 3 cm de espesor con la técnica del doble encolado y rejuntadas con mortero de juntas cementoso tipo CG 2, color blanco, para juntas de 2 a 15 mm.</t>
  </si>
  <si>
    <t>Uds.</t>
  </si>
  <si>
    <t>Largo</t>
  </si>
  <si>
    <t>Ancho</t>
  </si>
  <si>
    <t>Alto</t>
  </si>
  <si>
    <t>Parcial</t>
  </si>
  <si>
    <t>Subtotal</t>
  </si>
  <si>
    <t>Sala Técnica</t>
  </si>
  <si>
    <t>C. Limpieza.</t>
  </si>
  <si>
    <t>06.06</t>
  </si>
  <si>
    <t>Partida</t>
  </si>
  <si>
    <t>m</t>
  </si>
  <si>
    <t>PERFIL DE ALUMINIO RECUBIERTO CON MADERA, PARA JUNTA DE PARTICIÓN (PARA UNIONES EN DESNIVEL).</t>
  </si>
  <si>
    <t>Perfil de aluminio recubierto con madera, usado en junta de partición (para uniones en desnivel).
Incluye: Replanteo de las piezas según su longitud. Corte de las piezas. Fijación de las piezas.</t>
  </si>
  <si>
    <t>Uds.</t>
  </si>
  <si>
    <t>Largo</t>
  </si>
  <si>
    <t>Ancho</t>
  </si>
  <si>
    <t>Alto</t>
  </si>
  <si>
    <t>Parcial</t>
  </si>
  <si>
    <t>Subtotal</t>
  </si>
  <si>
    <t>Puertas acceso principal</t>
  </si>
  <si>
    <t>06</t>
  </si>
  <si>
    <t>07</t>
  </si>
  <si>
    <t>Capítulo</t>
  </si>
  <si>
    <t>CARPINTERÍA, CERRAJERÍA Y VIDRIOS</t>
  </si>
  <si>
    <t>07.01</t>
  </si>
  <si>
    <t>Partida</t>
  </si>
  <si>
    <t>Ud</t>
  </si>
  <si>
    <t>PUERTA CORREDERA PARA DOBLE TABIQUE HUECO, CIEGA, DE UNA HOJA DE MEDIDA ESPECIAL DE 230X92,5X3,5 CM, PRELACADA RAL SEGÚN D.F., CON DINTEL PANELADO HASTA EL TECHO EN SU CARA EXTERIOR.</t>
  </si>
  <si>
    <t>Puerta corredera para doble tabique hueco, ciega, con armazón metálico y una hoja de medida especial de 230x92,5x3,5 cm, de tablero de MDF, prelacada en color RAL a definir por D.F., con moldura de forma recta prelacada; galces de MDF de 200x20 mm; tapajuntas de MDF, prelacado RAL a definir por D.F. de 70x10 mm en ambas caras. Incluso cargadero de tubo de acero 50x50x3 mm. fijado a fábrica para apoyo de herrajes, incluso herrajes de colgar, tirador barra en "U" de acero inoxidable de 15 cm., en ambas caras y condena con manecilla de acero inoxidable con posibilidad de apertura desde el exterior, serie media. Incluso panenado del dintel hasta la altura del techo en su cara exterior, con tablero de MDF de 10 mm. prelacado ral a definir por D.F. y recibido de armazón. Totalmente instalada.</t>
  </si>
  <si>
    <t>Uds.</t>
  </si>
  <si>
    <t>Largo</t>
  </si>
  <si>
    <t>Ancho</t>
  </si>
  <si>
    <t>Alto</t>
  </si>
  <si>
    <t>Parcial</t>
  </si>
  <si>
    <t>Subtotal</t>
  </si>
  <si>
    <t>Baño adaptado F.</t>
  </si>
  <si>
    <t>Baño adaptado M.</t>
  </si>
  <si>
    <t>07.02</t>
  </si>
  <si>
    <t>Partida</t>
  </si>
  <si>
    <t>Ud</t>
  </si>
  <si>
    <t>PUERTA ABATIBLE, CIEGA, DE UNA HOJA DE 203X92,5X3,5 CM, DE TABLERO DE MDF, ACABADA EN MADERA NATURAL SEGÚN D.F.</t>
  </si>
  <si>
    <t>Puerta abatible, ciega, de una hoja de 203x92,5x3,5 cm, de tablero de MDF, acabada en madera natural según D.F., con moldura de forma recta; precerco de pino país de 200x35 mm; galces de MDF de 200x20 mm; tapajuntas de MDF de 70x10 mm en ambas caras. Incluso bisagras, herrajes de colgar, de condena y manivela sobre escudo ancho de acero inoxidable AISI 316L, serie media. Incluso recibido de precercos. Totalmente instalada.</t>
  </si>
  <si>
    <t>Uds.</t>
  </si>
  <si>
    <t>Largo</t>
  </si>
  <si>
    <t>Ancho</t>
  </si>
  <si>
    <t>Alto</t>
  </si>
  <si>
    <t>Parcial</t>
  </si>
  <si>
    <t>Subtotal</t>
  </si>
  <si>
    <t>Acceso F</t>
  </si>
  <si>
    <t>Acceso M</t>
  </si>
  <si>
    <t>07.03</t>
  </si>
  <si>
    <t>Partida</t>
  </si>
  <si>
    <t>Ud</t>
  </si>
  <si>
    <t>PUERTA ABATIBLE, CIEGA, DE UNA HOJA DE MEDIDA ESPECIAL 230X92,5X3,5 CM, DE TABLERO DE MDF, ACABADA EN MADERA NATURAL SEGÚN D.F. CON DINTEL PANELADO HASTA EL TECHO EN SU CARA EXTERIOR.</t>
  </si>
  <si>
    <t>Puerta interior abatible, ciega, de una hoja de 230x92,5x3,5 cm, de tablero de MDF, acabada en madera natural según D.F., con moldura de forma recta; precerco de pino país de 120x35 mm; galces de MDF de 120x20 mm; tapajuntas de MDF de 70x10 mm en ambas caras. Incluso bisagras, herrajes de colgar, cerradura con llave (con bombín compatible con IFEMA) y manivela sobre escudo ancho de acero inoxidable AISI 316L, serie media. Incluso panenaldo del dintel hasta la altura del techo en su cara exterior con tablero de MDF de 10 mm. acabado en madera según D.F. y recibido de precercos. Totalmente instalada.</t>
  </si>
  <si>
    <t>Uds.</t>
  </si>
  <si>
    <t>Largo</t>
  </si>
  <si>
    <t>Ancho</t>
  </si>
  <si>
    <t>Alto</t>
  </si>
  <si>
    <t>Parcial</t>
  </si>
  <si>
    <t>Subtotal</t>
  </si>
  <si>
    <t>Cuarto Técnico</t>
  </si>
  <si>
    <t>07.04</t>
  </si>
  <si>
    <t>Partida</t>
  </si>
  <si>
    <t>Ud</t>
  </si>
  <si>
    <t>PUERTA ABATIBLE, CIEGA, DE UNA HOJA DE MEDIDA ESPECIAL 230X82,5X3,5 CM, DE TABLERO DE MDF, ACABADA EN MADERA NATURAL SEGÚN D.F. CON DINTEL PANELADO HASTA EL TECHO EN SU CARA EXTERIOR.</t>
  </si>
  <si>
    <t>Puerta interior abatible, ciega, de una hoja de 230x82,5x3,5 cm, de tablero de MDF, acabada en madera natural según D.F., con moldura de forma recta; precerco de pino país de 120x35 mm; galces de MDF de 120x20 mm; tapajuntas de MDF de 70x10 mm en ambas caras. Incluso bisagras, herrajes de colgar, cerradura con llave (con bombín compatible con IFEMA) y manivela sobre escudo ancho de acero inoxidable AISI 316L, serie media. Incluso panenaldo del dintel hasta la altura del techo (2,60 m.) en su cara exterior con tablero de MDF de 10 mm. acabado en madera según D.F. y recibido de precercos. Totalmente instalada.</t>
  </si>
  <si>
    <t>Uds.</t>
  </si>
  <si>
    <t>Largo</t>
  </si>
  <si>
    <t>Ancho</t>
  </si>
  <si>
    <t>Alto</t>
  </si>
  <si>
    <t>Parcial</t>
  </si>
  <si>
    <t>Subtotal</t>
  </si>
  <si>
    <t>Cuarto limpieza</t>
  </si>
  <si>
    <t>07.05</t>
  </si>
  <si>
    <t>Partida</t>
  </si>
  <si>
    <t>Ud</t>
  </si>
  <si>
    <t>PUERTA ABATIBLE 1 HOJA CIEGA DE 203X62,5 CM., CON HOJA DE TABLERO FENÓLICO HPL DE 13 MM., COLOR BLANCO RAL 9003 A DOS CARAS. CON KIT DE HERRAJES, DE ACERO INOXIDABLE</t>
  </si>
  <si>
    <t>Puerta abatible 1 hoja ciega de 203x62,5 cm., con hoja de tablero fenólico HPL de 13 mm., color blanco RAL 9003 a dos caras. Con molduras, precercos y tapajuntas en MDF prelacado en blanco. Con kit de herrajes, bisagras, condena con posibilidad de apertura desde el exterior, tope de puerta y manilla de 15 cm. en "U"  de acero inoxidable AISI 304. Incluso recibido de precercos. totalmente instalada.</t>
  </si>
  <si>
    <t>Uds.</t>
  </si>
  <si>
    <t>Largo</t>
  </si>
  <si>
    <t>Ancho</t>
  </si>
  <si>
    <t>Alto</t>
  </si>
  <si>
    <t>Parcial</t>
  </si>
  <si>
    <t>Subtotal</t>
  </si>
  <si>
    <t>Inodoro F.</t>
  </si>
  <si>
    <t>Inodoro M.</t>
  </si>
  <si>
    <t>07.06</t>
  </si>
  <si>
    <t>Partida</t>
  </si>
  <si>
    <t>Ud</t>
  </si>
  <si>
    <t>PUERTA ABATIBLE 1 HOJA DE VIDRIO LAMINAR DE SEGURIDAD TEMPLADO, DE 1800X900 MM.APERTURA 90º, LUNAS DE 5+5 CON BUTIRAL OPACO. CON KIT DE HERRAJES, DE ACERO INOXIDABLE</t>
  </si>
  <si>
    <t>Puerta abatible de vidrio laminar de seguridad templado, de 1800x900 mm., dejando una separación del suelo de 20 cm., con apertura de 90º, compuesto por dos lunas templadas de 5 mm. de espesor unidas mediante lámina opaca de butiral de polivinilo. Incluso kit de herrajes, condena con posibilidad de apertura desde el exterior, angular para tope de puerta frontal y manilla de 15 cm. en "U"  de acero inoxidable AISI 304. Incluso anclaje de hoja a perfilería o paramento, todo en acero inoxidable preparada para intalar sobre tabique alicatado o sobre perfil tubular de acero inoxidable previamente mecanizado. Incluso tornillería inoxidable embutido en el propio perfil.</t>
  </si>
  <si>
    <t>Uds.</t>
  </si>
  <si>
    <t>Largo</t>
  </si>
  <si>
    <t>Ancho</t>
  </si>
  <si>
    <t>Alto</t>
  </si>
  <si>
    <t>Parcial</t>
  </si>
  <si>
    <t>Subtotal</t>
  </si>
  <si>
    <t>Duchas F</t>
  </si>
  <si>
    <t>07.07</t>
  </si>
  <si>
    <t>Partida</t>
  </si>
  <si>
    <t>Ud</t>
  </si>
  <si>
    <t>PUERTA ABATIBLE 1 HOJA DE VIDRIO LAMINAR DE SEGURIDAD TEMPLADO, DE 1800X800 MM. APERTURA 90º, LUNAS DE 5+5 CON BUTIRAL OPACO. CON KIT DE HERRAJES, DE ACERO INOXIDABLE</t>
  </si>
  <si>
    <t>Puerta abatible de vidrio laminar de seguridad templado, de 1800x800 mm., dejando una separación del suelo de 20 cm. con apertura de 90º, compuesto por dos lunas templadas de 5 mm. de espesor unidas mediante lámina opaca de butiral de polivinilo. Incluso kit de herrajes, condena con posibilidad de apertura desde el exterior, angular para tope de puerta frontal y manilla de 15 cm. en "U"  de acero inoxidable AISI 304. Incluso anclaje de hoja a perfilería o paramento, todo en acero inoxidable preparada para intalar sobre tabique alicatado o sobre perfil tubular de acero inoxidable previamente mecanizado. Incluso tornillería inoxidable embutido en el propio perfil.</t>
  </si>
  <si>
    <t>Uds.</t>
  </si>
  <si>
    <t>Largo</t>
  </si>
  <si>
    <t>Ancho</t>
  </si>
  <si>
    <t>Alto</t>
  </si>
  <si>
    <t>Parcial</t>
  </si>
  <si>
    <t>Subtotal</t>
  </si>
  <si>
    <t>Duchas M</t>
  </si>
  <si>
    <t>07.08</t>
  </si>
  <si>
    <t>Partida</t>
  </si>
  <si>
    <t>m²</t>
  </si>
  <si>
    <t>ESPEJO INCOLORO DE 5 MM DE ESPESOR, CON LOS BORDES BISELADOS Y CANTEADO PERIMETRAL.</t>
  </si>
  <si>
    <t>Espejo incoloro de 5 mm de espesor, con los bordes biselados, canteado perimetral y protegido con pintura de color plata en su cara posterior, fijado con masilla sobre el revestimiento porcelánico.</t>
  </si>
  <si>
    <t>Uds.</t>
  </si>
  <si>
    <t>Largo</t>
  </si>
  <si>
    <t>Ancho</t>
  </si>
  <si>
    <t>Alto</t>
  </si>
  <si>
    <t>Parcial</t>
  </si>
  <si>
    <t>Subtotal</t>
  </si>
  <si>
    <t>Vest. M.</t>
  </si>
  <si>
    <t>Vest. F.</t>
  </si>
  <si>
    <t>Baños accesibles (espejo PMR)</t>
  </si>
  <si>
    <t>07.09</t>
  </si>
  <si>
    <t>Partida</t>
  </si>
  <si>
    <t>m</t>
  </si>
  <si>
    <t>TUBO HUECO DE ACERO INOXIDABLE, ACABADO SATINADO, DE 50X50X1,5 MM, FIJADOS A SUELO, EXTRUCTURA AUXILIAR EXISTENTE Y PARAMENTOS VERTICALES, PARA ANCLAJE DE PUERTAS FENÓLICAS.</t>
  </si>
  <si>
    <t>Tubo hueco de acero inoxidable AISI 304, acabado satinado, de 50x50x1,5 mm, fijados inferiormente mediante placa de anclaje con torrnillos de acero y en su parte superior a perfil tubular hueco de acero galvanizado de 50x50x1,5 mm. soldado a extructura auxiliar existente, recibiendo y arriostrando superiormente los perfiles de acero inonxidable que llevarán pates de anclaje para su trabazón con la tabiquería. Incluso replanteo, recortes, perrfilería auxiliar, soldaduras, impirmación antioxidante, pequeño material de montaje, etc.</t>
  </si>
  <si>
    <t>Uds.</t>
  </si>
  <si>
    <t>Largo</t>
  </si>
  <si>
    <t>Ancho</t>
  </si>
  <si>
    <t>Alto</t>
  </si>
  <si>
    <t>Parcial</t>
  </si>
  <si>
    <t>Subtotal</t>
  </si>
  <si>
    <t>Vest. M.</t>
  </si>
  <si>
    <t>07.10</t>
  </si>
  <si>
    <t>Partida</t>
  </si>
  <si>
    <t>m</t>
  </si>
  <si>
    <t>TUBO HUECO DE ACERO INOXIDABLE, ACABADO SATINADO, DE 100X50X1,5 MM, FIJADOS A SUELO, EXTRUCTURA AUXILIAR EXISTENTE Y PARAMENTOS VERTICALES, PARA ANCLAJE DE PUERTAS DE VIDRIO.</t>
  </si>
  <si>
    <t>Tubo hueco de acero inoxidable AISI 304, acabado satinado, de 100x50x1,5 mm, fijados inferiormente mediante placa de anclaje con tacos de nylon y tornillos de acero y en su parte superior a forjado o a perfil tubular hueco de acero galvanizado de 50x50x1,5 mm. soldado a extructura auxiliar existente, recibiendo y arriostrando superiormente los perfiles de acero inonxidable que llevarán pates de anclaje para su trabazón con la tabiquería. Incluso replanteo, recortes, perrfilería auxiliar, soldaduras, impirmación antioxidante, pequeño material de montaje, etc.</t>
  </si>
  <si>
    <t>Uds.</t>
  </si>
  <si>
    <t>Largo</t>
  </si>
  <si>
    <t>Ancho</t>
  </si>
  <si>
    <t>Alto</t>
  </si>
  <si>
    <t>Parcial</t>
  </si>
  <si>
    <t>Subtotal</t>
  </si>
  <si>
    <t>Vestuario F.</t>
  </si>
  <si>
    <t>Vestuario M.</t>
  </si>
  <si>
    <t>07.11</t>
  </si>
  <si>
    <t>Partida</t>
  </si>
  <si>
    <t>m</t>
  </si>
  <si>
    <t>BARANDILLA EN FORMA RECTA EN L, DE 90 CM DE ALTURA, FORMADA POR TUBOS CUADRADOS DE PERFIL HUECO DE ACERO LAMINADO. CON RODAPIE DE 15 CM. DE CHAPA ESTRIADA DE 5 MM.</t>
  </si>
  <si>
    <t>Barandilla en forma recta en L, de 90 cm de altura, formada por: bastidor compuesto por barandal/pasamanos superior de tubo cuadrado de perfil hueco de acero laminado en frío de 50x50x1,5 mm y montantes de tubo cuadrado de perfil hueco de acero laminado en frío de 30x30x1,5 mm con una separación aproximada de 80 cm entre sí; entrepaño para relleno de los huecos del bastidor compuesto de barrotes horizontales de tubo cuadrado de perfil hueco de acero laminado en frío de 20x20x1,5 mm con una separación de 15 cm. fijada mediante soldadura a perfiles laminados de estructura portante. Incluso rodapié de 15 cm. con chapa estriada de 5 mm. Incluso imprimación antioxidante.</t>
  </si>
  <si>
    <t>Uds.</t>
  </si>
  <si>
    <t>Largo</t>
  </si>
  <si>
    <t>Ancho</t>
  </si>
  <si>
    <t>Alto</t>
  </si>
  <si>
    <t>Parcial</t>
  </si>
  <si>
    <t>Subtotal</t>
  </si>
  <si>
    <t>Plataforma Plenum</t>
  </si>
  <si>
    <t>07</t>
  </si>
  <si>
    <t>08</t>
  </si>
  <si>
    <t>Capítulo</t>
  </si>
  <si>
    <t>PINTURAS</t>
  </si>
  <si>
    <t>08.01</t>
  </si>
  <si>
    <t>Partida</t>
  </si>
  <si>
    <t>m²</t>
  </si>
  <si>
    <t>PINTURA PLÁSTICA COLOR A ELEGIR, ACABADO MATE, TEXTURA LISA, SOBRE PARAMENTO INTERIOR DE YESO, VERTICAL, DE HASTA 3 M DE ALTURA.</t>
  </si>
  <si>
    <t>Aplicación manual de dos manos de pintura plástica color a elegir, acabado mate, textura lisa, la primera mano diluida con un 20% de agua y la siguiente sin diluir, (rendimiento: 0,13 l/m² cada mano); previa aplicación de una mano de imprimación a base de copolímeros acrílicos en suspensión acuosa, sobre paramento interior de yeso o escayola, vertical, de hasta 3 m de altura.</t>
  </si>
  <si>
    <t>Uds.</t>
  </si>
  <si>
    <t>Largo</t>
  </si>
  <si>
    <t>Ancho</t>
  </si>
  <si>
    <t>Alto</t>
  </si>
  <si>
    <t>Parcial</t>
  </si>
  <si>
    <t>Subtotal</t>
  </si>
  <si>
    <t>Vestuario F.</t>
  </si>
  <si>
    <t>Vestuario M.</t>
  </si>
  <si>
    <t>Tabicas F.</t>
  </si>
  <si>
    <t>Tabicas M.</t>
  </si>
  <si>
    <t>08.02</t>
  </si>
  <si>
    <t>Partida</t>
  </si>
  <si>
    <t>m²</t>
  </si>
  <si>
    <t>PINTURA PLÁSTICA COLOR A ELEGIR, ACABADO MATE, TEXTURA LISA, SOBRE PARAMENTO INTERIOR DE PLACAS DE YESO LAMINADO, HORIZONTAL, HASTA 3 M DE ALTURA.</t>
  </si>
  <si>
    <t>Aplicación manual de dos manos de pintura plástica color a elegir, acabado mate, textura lisa, la primera mano diluida con un 20% de agua y la siguiente sin diluir, (rendimiento: 0,13 l/m² cada mano); previa aplicación de una mano de imprimación a base de copolímeros acrílicos en suspensión acuosa, sobre paramento interior de yeso proyectado o placas de yeso laminado, horizontal, hasta 3 m de altura.</t>
  </si>
  <si>
    <t>Uds.</t>
  </si>
  <si>
    <t>Largo</t>
  </si>
  <si>
    <t>Ancho</t>
  </si>
  <si>
    <t>Alto</t>
  </si>
  <si>
    <t>Parcial</t>
  </si>
  <si>
    <t>Subtotal</t>
  </si>
  <si>
    <t>Vestíbulo Principal</t>
  </si>
  <si>
    <t>Vestíbulo F.</t>
  </si>
  <si>
    <t>Vestuarios F.</t>
  </si>
  <si>
    <t>Deducir</t>
  </si>
  <si>
    <t>Zona húmeda</t>
  </si>
  <si>
    <t>Deducir</t>
  </si>
  <si>
    <t>Baño accesible F.</t>
  </si>
  <si>
    <t>Vestíbulo M.</t>
  </si>
  <si>
    <t>Vestuarios M.</t>
  </si>
  <si>
    <t>Deducir</t>
  </si>
  <si>
    <t>Zona húmeda</t>
  </si>
  <si>
    <t>Deducir</t>
  </si>
  <si>
    <t>Baño accesible M.</t>
  </si>
  <si>
    <t>Vest. F. (de 2,30 a 2,50)</t>
  </si>
  <si>
    <t>Vest. M. ( de 2,30 a 2,60)</t>
  </si>
  <si>
    <t>Candilejas</t>
  </si>
  <si>
    <t>0</t>
  </si>
  <si>
    <t>Vestuario F.</t>
  </si>
  <si>
    <t>Vestuario M.</t>
  </si>
  <si>
    <t>Taquilla central</t>
  </si>
  <si>
    <t>Taquillas centrales</t>
  </si>
  <si>
    <t>Taquillas</t>
  </si>
  <si>
    <t>Zona lavabos</t>
  </si>
  <si>
    <t>08.03</t>
  </si>
  <si>
    <t>Partida</t>
  </si>
  <si>
    <t>m²</t>
  </si>
  <si>
    <t>APLICACIÓN MANUAL DE ESMALTE SINTÉTICO, COLOR A ELEGIR, SOBRE BARANDILLA INTERIOR CON ENTREPAÑO DE BARROTES, DE ACERO. CON IMPRIMACIÓN ANTIOXIDANTE.</t>
  </si>
  <si>
    <t>Aplicación manual de dos manos de esmalte sintético de secado rápido, a base de resinas alquídicas, color a elegir, (rendimiento: 0,083 l/m² cada mano); previa aplicación de una mano de imprimación sintética antioxidante de secado rápido, a base de resinas alcídicas modificadas y fosfato de zinc, color gris, acabado mate (rendimiento: 0,091 l/m²), sobre barandilla interior con entrepaño de barrotes, de acero.</t>
  </si>
  <si>
    <t>Uds.</t>
  </si>
  <si>
    <t>Largo</t>
  </si>
  <si>
    <t>Ancho</t>
  </si>
  <si>
    <t>Alto</t>
  </si>
  <si>
    <t>Parcial</t>
  </si>
  <si>
    <t>Subtotal</t>
  </si>
  <si>
    <t>Barandilla plataforma Plenum (90 cm. de alto)</t>
  </si>
  <si>
    <t>08.04</t>
  </si>
  <si>
    <t>Partida</t>
  </si>
  <si>
    <t>m²</t>
  </si>
  <si>
    <t>APLICACIÓN MANUAL DE DOS MANOS DE ESMALTE SINTÉTICO, COLOR A ELEGIR POR D.F., ACABADO BRILLANTE, SOBRE ESTRUCTURA DE PERFILES LAMINADOS DE ACERO.</t>
  </si>
  <si>
    <t>Aplicación manual de dos manos de esmalte sintético de secado rápido, a base de resinas alquídicas, color a elegir por D.F:, acabado brillante, (rendimiento: 0,083 l/m² cada mano); previa aplicación de una mano de imprimación sintética antioxidante de secado rápido, a base de resinas alcídicas modificadas y fosfato de zinc, color gris, acabado mate (rendimiento: 0,091 l/m²), sobre viga formada por piezas simples de perfiles laminados de acero.</t>
  </si>
  <si>
    <t>Uds.</t>
  </si>
  <si>
    <t>Largo</t>
  </si>
  <si>
    <t>Ancho</t>
  </si>
  <si>
    <t>Alto</t>
  </si>
  <si>
    <t>Parcial</t>
  </si>
  <si>
    <t>Subtotal</t>
  </si>
  <si>
    <t>IPE 80 (desarrollo sección = 0,32 m)</t>
  </si>
  <si>
    <t>UPE 80 (desarrollo = 0,32 m)</t>
  </si>
  <si>
    <t>08</t>
  </si>
  <si>
    <t>09</t>
  </si>
  <si>
    <t>Capítulo</t>
  </si>
  <si>
    <t>APARATOS SANITARIOS</t>
  </si>
  <si>
    <t>09.01</t>
  </si>
  <si>
    <t>Partida</t>
  </si>
  <si>
    <t>Ud</t>
  </si>
  <si>
    <t>LAVAMANOS DE PORCELANA SANITARIA, SOBRE ENCIMERA, COLOR BLANCO, DE 470X440X150 MM, EQUIPADO CON GRIFERÍA MURAL, TEMPORIZADA ACABADO CROMADO Y DESAGÜE CON SIFÓN BOTELLA CROMADO</t>
  </si>
  <si>
    <t>Lavamanos de porcelana sanitaria, sobre encimera, color blanco, de medidas aprox. 470x440x150 mm, equipado con grifería mural para lavabo, temporizada, con cartucho cerámico, acabado cromado, y desagüe con sifón botella extensible cromado. Incluso juego de fijación y silicona para sellado de juntas. Incluso llave de regulación de 1/2" cromada, con acoplamiento a pared con plafón cromado, incluso materiales auxiliares.</t>
  </si>
  <si>
    <t>Uds.</t>
  </si>
  <si>
    <t>Largo</t>
  </si>
  <si>
    <t>Ancho</t>
  </si>
  <si>
    <t>Alto</t>
  </si>
  <si>
    <t>Parcial</t>
  </si>
  <si>
    <t>Subtotal</t>
  </si>
  <si>
    <t>Baños F.</t>
  </si>
  <si>
    <t>Baños M.</t>
  </si>
  <si>
    <t>09.02</t>
  </si>
  <si>
    <t>Partida</t>
  </si>
  <si>
    <t>Ud</t>
  </si>
  <si>
    <t>LAVAMANOS DE PORCELANA SANITARIA, MURAL, COLOR BLANCO, DE 700X570X180 MM, EQUIPADO CON GRIFERÍA MONOMANDO CON MANETA GERONTOLÓGICA ACABADO CROMOADO. PARA PERSONAS CON MOVILIDAD REDUCIDA</t>
  </si>
  <si>
    <t>Lavamanos de porcelana sanitaria, mural, color Blanco, de 700x570x180 mm, equipado con grifería monomando con maneta gerontológica de repisa para lavabo, con cartucho cerámico y limitador de caudal a 6 l/min, acabado cromado, y desagüe con sifón botella extensible cromado. Incluso juego de fijación y silicona para sellado de juntas. Conjunto de lavamanos y grifería para personas con movilidad reducida.
Incluso llave de regulación de 1/2" cromada, con acoplamiento a pared con plafón cromado, incluso materiales auxiliares.</t>
  </si>
  <si>
    <t>Uds.</t>
  </si>
  <si>
    <t>Largo</t>
  </si>
  <si>
    <t>Ancho</t>
  </si>
  <si>
    <t>Alto</t>
  </si>
  <si>
    <t>Parcial</t>
  </si>
  <si>
    <t>Subtotal</t>
  </si>
  <si>
    <t>Baños accesibles</t>
  </si>
  <si>
    <t>09.03</t>
  </si>
  <si>
    <t>Partida</t>
  </si>
  <si>
    <t>Ud</t>
  </si>
  <si>
    <t>LAVABO DE PORCELANA SANITARIA CON PEDESTAL, COLOR BLANCO, GAMA BÁSICA, CON GRIFERÍA MONOMANDO, ACABADO CROMADO.</t>
  </si>
  <si>
    <t>Lavabo de porcelana sanitaria con semipedestal, gama básica, color blanco, de dimensiones aprox. 350x320 mm, con grifería monomando, gama básica, acabado cromado, con aireador y desagüe, acabado con sifón curvo. Incluso llaves de regulación, enlaces de alimentación flexibles y sellado con silicona. Incluso llave de regulación de 1/2" cromada, con acoplamiento a pared con plafón cromado, incluso materiales auxiliares.</t>
  </si>
  <si>
    <t>Uds.</t>
  </si>
  <si>
    <t>Largo</t>
  </si>
  <si>
    <t>Ancho</t>
  </si>
  <si>
    <t>Alto</t>
  </si>
  <si>
    <t>Parcial</t>
  </si>
  <si>
    <t>Subtotal</t>
  </si>
  <si>
    <t>C. Limpieza</t>
  </si>
  <si>
    <t>09.04</t>
  </si>
  <si>
    <t>Partida</t>
  </si>
  <si>
    <t>Ud</t>
  </si>
  <si>
    <t>INODORO DE TANQUE BAJO, DE PORCELANA SANITARIA, COLOR BLANCO, DE 370X645X790 MM,</t>
  </si>
  <si>
    <t>Inodoro completo compuesto ce taza de inodoro de tanque bajo, de porcelana sanitaria, color Blanco, de medidas aprox. 370x645x790 mm, con cisterna de inodoro, de doble descarga, asiento y tapa de inodoro, de caída amortiguada. Incluso llave de regulación, enlace de alimentación flexible y silicona para sellado de juntas. Totalmente instalado, incluso manguitos, accesoiros y piezas especiales.</t>
  </si>
  <si>
    <t>Uds.</t>
  </si>
  <si>
    <t>Largo</t>
  </si>
  <si>
    <t>Ancho</t>
  </si>
  <si>
    <t>Alto</t>
  </si>
  <si>
    <t>Parcial</t>
  </si>
  <si>
    <t>Subtotal</t>
  </si>
  <si>
    <t>Inodoros F.</t>
  </si>
  <si>
    <t>Inodoros M.</t>
  </si>
  <si>
    <t>09.05</t>
  </si>
  <si>
    <t>Partida</t>
  </si>
  <si>
    <t>Ud</t>
  </si>
  <si>
    <t>INODORO DE TANQUE BAJO, DE PORCELANA SANITARIA, PARA BAÑO ACCESIBLE, COLOR BLANCO, DE 380X750X750 MM, CON CISTERNA, ASIENTO Y TAPA DE INODORO, DE CAÍDA AMORTIGUADA.</t>
  </si>
  <si>
    <t>Inodoro de tanque bajo, de porcelana sanitaria, para baño accesible, color Blanco, de 380x750x750 mm, con cisterna, asiento y tapa de inodoro, de caída amortiguada. Incluso llave de regulación, enlace de alimentación flexible y silicona para sellado de juntas. Totalmente instalado, incluso manguitos, accesoiros y piezas especiales.</t>
  </si>
  <si>
    <t>Uds.</t>
  </si>
  <si>
    <t>Largo</t>
  </si>
  <si>
    <t>Ancho</t>
  </si>
  <si>
    <t>Alto</t>
  </si>
  <si>
    <t>Parcial</t>
  </si>
  <si>
    <t>Subtotal</t>
  </si>
  <si>
    <t>Baños accesibles</t>
  </si>
  <si>
    <t>09.06</t>
  </si>
  <si>
    <t>Partida</t>
  </si>
  <si>
    <t>Ud</t>
  </si>
  <si>
    <t>URINARIO ESMALTADO, "SECO" SIN ALIMENTACIÓN DE AGUA, COLOR BLANCO, DE 335X300X620 MM.</t>
  </si>
  <si>
    <t>Urinario esmaltado, "seco" sin alimentación de agua, color blanco, de 335x300x620 mm. Incluso kit completo de instalación con cierre mecánico, limpiador microbiológico, silicona para sellado de juntas, sifón, kit de fijación y enchufe desagüe. Totalmente instalado.</t>
  </si>
  <si>
    <t>Uds.</t>
  </si>
  <si>
    <t>Largo</t>
  </si>
  <si>
    <t>Ancho</t>
  </si>
  <si>
    <t>Alto</t>
  </si>
  <si>
    <t>Parcial</t>
  </si>
  <si>
    <t>Subtotal</t>
  </si>
  <si>
    <t>Aseos M.</t>
  </si>
  <si>
    <t>09.07</t>
  </si>
  <si>
    <t>Partida</t>
  </si>
  <si>
    <t>Ud</t>
  </si>
  <si>
    <t>PLATO DE DUCHA DE RESINA, COLOR OSCURO (ANTRACITA) SEGÚN D.F., DE 120X80X4 CM, CON FONDO ANTIDESLIZANTE, EMPOTRADO EN EL PAVIMENTO Y ENRASADO POR SU CARA SUPERIOR.</t>
  </si>
  <si>
    <t>Plato de ducha de resina, color oscuro (antracita) según D.F., de 1200x800x40 mm, con fondo antideslizante, lámina impermeabilizante premontada, con sumidero sifónico individual y rejilla de desagüe de acero inoxidable, empotrado en el pavimento y enrasado por su cara superior. Incluso silicona para sellado de juntas. Totalmente instalado.</t>
  </si>
  <si>
    <t>Uds.</t>
  </si>
  <si>
    <t>Largo</t>
  </si>
  <si>
    <t>Ancho</t>
  </si>
  <si>
    <t>Alto</t>
  </si>
  <si>
    <t>Parcial</t>
  </si>
  <si>
    <t>Subtotal</t>
  </si>
  <si>
    <t>Baños adaptados</t>
  </si>
  <si>
    <t>09.08</t>
  </si>
  <si>
    <t>Partida</t>
  </si>
  <si>
    <t>Ud</t>
  </si>
  <si>
    <t>PLATO DE DUCHA DE RESINA, COLOR OSCURO (ANTRACITA) SEGÚN D.F., DE 160X90X4 CM, CON FONDO ANTIDESLIZANTE, EMPOTRADO EN EL PAVIMENTO Y ENRASADO POR SU CARA SUPERIOR.</t>
  </si>
  <si>
    <t>Plato de ducha de resina, color oscuro (antracita) según D.F., de 1600x900x40 mm, con fondo antideslizante, lámina impermeabilizante premontada, con sumidero sifónico individual y rejilla de desagüe de acero inoxidable, empotrado en el pavimento y enrasado por su cara superior. Incluso silicona para sellado de juntas. Totalmente instalado.</t>
  </si>
  <si>
    <t>Uds.</t>
  </si>
  <si>
    <t>Largo</t>
  </si>
  <si>
    <t>Ancho</t>
  </si>
  <si>
    <t>Alto</t>
  </si>
  <si>
    <t>Parcial</t>
  </si>
  <si>
    <t>Subtotal</t>
  </si>
  <si>
    <t>Baños F.</t>
  </si>
  <si>
    <t>09.09</t>
  </si>
  <si>
    <t>Partida</t>
  </si>
  <si>
    <t>Ud</t>
  </si>
  <si>
    <t>PLATO DE DUCHA DE RESINA, COLOR OSCURO (ANTRACITA) SEGÚN D.F., A MEDIDA DE 160X80X4 CM, CON FONDO ANTIDESLIZANTE, EMPOTRADO EN EL PAVIMENTO Y ENRASADO POR SU CARA SUPERIOR.</t>
  </si>
  <si>
    <t>Plato de ducha de resina, color oscuro (antracita) según D.F., a medida de 1600x800x40 mm, con fondo antideslizante, lámina impermeabilizante premontada, con sumidero sifónico individual y rejilla de desagüe de acero inoxidable, empotrado en el pavimento y enrasado por su cara superior. Incluso silicona para sellado de juntas. Totalmente instalado.</t>
  </si>
  <si>
    <t>Uds.</t>
  </si>
  <si>
    <t>Largo</t>
  </si>
  <si>
    <t>Ancho</t>
  </si>
  <si>
    <t>Alto</t>
  </si>
  <si>
    <t>Parcial</t>
  </si>
  <si>
    <t>Subtotal</t>
  </si>
  <si>
    <t>Baños M.</t>
  </si>
  <si>
    <t>SGD100</t>
  </si>
  <si>
    <t>Partida</t>
  </si>
  <si>
    <t>Ud</t>
  </si>
  <si>
    <t>COLUMNA DE DUCHA CON GRIFO MEZCLADOR MONOMANDO MURAL, GAMA ALTA, INSTALACIÓN EMPOTRADA Y ROCIADOR ORIENTABLE CROMADO.</t>
  </si>
  <si>
    <t>Columna de ducha congrifo mezclador monomando mural, gama alta, acabado cromado, con rociador orientable con toma de alimentación vista macho de 3/4" y regulador automático de caudal. Incluso intalación empotrada, llave de paso, filtro y elementos de fijación.
Incluye: Colocación. Conexionado y comprobación de su correcto funcionamiento.</t>
  </si>
  <si>
    <t>Uds.</t>
  </si>
  <si>
    <t>Largo</t>
  </si>
  <si>
    <t>Ancho</t>
  </si>
  <si>
    <t>Alto</t>
  </si>
  <si>
    <t>Parcial</t>
  </si>
  <si>
    <t>Subtotal</t>
  </si>
  <si>
    <t>Baños F.</t>
  </si>
  <si>
    <t>Baños M.</t>
  </si>
  <si>
    <t>Baños accesibles</t>
  </si>
  <si>
    <t>09.12</t>
  </si>
  <si>
    <t>Partida</t>
  </si>
  <si>
    <t>Ud</t>
  </si>
  <si>
    <t>ASIENTO PARA MINUSVÁLIDOS, COLOCADO EN PARED, ABATIBLE, DE ACERO INOXIDABLE DE DIMENSIONES TOTALES 400X400 MM. INCLUSO ELEMENTOS DE FIJACIÓN.</t>
  </si>
  <si>
    <t>Asiento para minusválidos, rehabilitación y tercera edad, colocado en pared, abatible, de acero inoxidable, de dimensiones totales 400x400 mm. Incluso elementos de fijación. Tornillería inoxidable.</t>
  </si>
  <si>
    <t>Uds.</t>
  </si>
  <si>
    <t>Largo</t>
  </si>
  <si>
    <t>Ancho</t>
  </si>
  <si>
    <t>Alto</t>
  </si>
  <si>
    <t>Parcial</t>
  </si>
  <si>
    <t>Subtotal</t>
  </si>
  <si>
    <t>Baños adaptados</t>
  </si>
  <si>
    <t>09.13</t>
  </si>
  <si>
    <t>Partida</t>
  </si>
  <si>
    <t>Ud</t>
  </si>
  <si>
    <t>VERTEDERO DE PORCELANA SANITARIA, DE PIE, COLOR BLANCO, DE 420X500X445 MM, CON GRIFO MEZCLADOR MURAL, CROMADO</t>
  </si>
  <si>
    <t>Vertedero de porcelana sanitaria, de pie, color Blanco, de 420x500x445 mm, de salida horizontal, con pieza de unión, rejilla de desagüe y juego de fijación, con rejilla de acero inoxidable, con almohadilla, para vertedero, equipado con grifo mezclador mural, para lavadero, de caño largo giratorio, acabado cromado. Incluso silicona para sellado de juntas.</t>
  </si>
  <si>
    <t>Uds.</t>
  </si>
  <si>
    <t>Largo</t>
  </si>
  <si>
    <t>Ancho</t>
  </si>
  <si>
    <t>Alto</t>
  </si>
  <si>
    <t>Parcial</t>
  </si>
  <si>
    <t>Subtotal</t>
  </si>
  <si>
    <t>C. Limpieza</t>
  </si>
  <si>
    <t>09.14</t>
  </si>
  <si>
    <t>Partida</t>
  </si>
  <si>
    <t>Ud</t>
  </si>
  <si>
    <t>BARRA DE SUJECIÓN PARA MINUSVÁLIDOS, PARA DUCHA, EN VERTICAL, DE ACERO INOXIDABLE AISI 304 ACABADO MATE, DE 1000 MM</t>
  </si>
  <si>
    <t>Barra de sujeción para minusválidos, rehabilitación y tercera edad, para ducha, colocado en vertical, de acero inoxidable AISI 304 acabado mate, de 1000 mm. de lonlgitud con tubo de 33 mm de diámetro exterior y 1,5 mm de espesor. Incluso elementos de fijación. Tornillería inoxidable.</t>
  </si>
  <si>
    <t>Uds.</t>
  </si>
  <si>
    <t>Largo</t>
  </si>
  <si>
    <t>Ancho</t>
  </si>
  <si>
    <t>Alto</t>
  </si>
  <si>
    <t>Parcial</t>
  </si>
  <si>
    <t>Subtotal</t>
  </si>
  <si>
    <t>Baños adaptados</t>
  </si>
  <si>
    <t>09.15</t>
  </si>
  <si>
    <t>Partida</t>
  </si>
  <si>
    <t>Ud</t>
  </si>
  <si>
    <t>BARRA DE SUJECIÓN PARA MINUSVÁLIDOS, PARA DUCHA, CON FORMA EN "L" A DOS AGUAS, DE ACERO INOXIDABLE AISI 304 ACABADO MATE, DE DIMENSIONES TOTALES 750X750 MM</t>
  </si>
  <si>
    <t>Barra de sujeción para minusválidos, rehabilitación y tercera edad, para ducha, con forma en "L" a dos aguas, de acero inoxidable AISI 304 acabado mate, de dimensiones totales 750x750 mm con tubo de 33 mm de diámetro exterior y 1,5 mm de espesor. Incluso elementos de fijación. Tornillería inoxidable.</t>
  </si>
  <si>
    <t>Uds.</t>
  </si>
  <si>
    <t>Largo</t>
  </si>
  <si>
    <t>Ancho</t>
  </si>
  <si>
    <t>Alto</t>
  </si>
  <si>
    <t>Parcial</t>
  </si>
  <si>
    <t>Subtotal</t>
  </si>
  <si>
    <t>Baños adaptados</t>
  </si>
  <si>
    <t>09.16</t>
  </si>
  <si>
    <t>Partida</t>
  </si>
  <si>
    <t>Ud</t>
  </si>
  <si>
    <t>BARRA DE SUJECIÓN PARA MINUSVÁLIDOS, PARA INODORO, COLOCADA EN PARED, ABATIBLE, CON FORMA DE U, DE ACERO INOXIDABLE AISI 304 ACABADO MATE, DE DIMENSIONES TOTALES 790X130 MM</t>
  </si>
  <si>
    <t>Barra de sujeción para minusválidos, rehabilitación y tercera edad, para inodoro, colocada en pared, abatible, con forma de U, de acero inoxidable AISI 304 acabado mate, de dimensiones totales 790x130 mm con tubo de 33 mm de diámetro exterior y 1,5 mm de espesor, con portarrollos de papel higiénico. Incluso elementos de fijación. Tornillería inoxidable.</t>
  </si>
  <si>
    <t>Uds.</t>
  </si>
  <si>
    <t>Largo</t>
  </si>
  <si>
    <t>Ancho</t>
  </si>
  <si>
    <t>Alto</t>
  </si>
  <si>
    <t>Parcial</t>
  </si>
  <si>
    <t>Subtotal</t>
  </si>
  <si>
    <t>Baño F</t>
  </si>
  <si>
    <t>Baño M.</t>
  </si>
  <si>
    <t>09.17</t>
  </si>
  <si>
    <t>Partida</t>
  </si>
  <si>
    <t>Ud</t>
  </si>
  <si>
    <t>PORTARROLLOS DE PAPEL HIGIÉNICO, DE ACERO INOXIDABLE AISI 304 CON ACABADO SATINADO.</t>
  </si>
  <si>
    <t>Portarrollos de papel higiénico, de acero inoxidable aisi 304 con acabado satinado. Tornillería inoxidable.</t>
  </si>
  <si>
    <t>Uds.</t>
  </si>
  <si>
    <t>Largo</t>
  </si>
  <si>
    <t>Ancho</t>
  </si>
  <si>
    <t>Alto</t>
  </si>
  <si>
    <t>Parcial</t>
  </si>
  <si>
    <t>Subtotal</t>
  </si>
  <si>
    <t>Baños F.</t>
  </si>
  <si>
    <t>Baños M.</t>
  </si>
  <si>
    <t>Baños accesibles</t>
  </si>
  <si>
    <t>09.18</t>
  </si>
  <si>
    <t>Partida</t>
  </si>
  <si>
    <t>Ud</t>
  </si>
  <si>
    <t>DOSIFICADOR DE JABÓN LÍQUIDO MANUAL CON DISPOSICIÓN MURAL, DE 0,5 L DE CAPACIDAD, CARCASA DE ACERO INOXIDABLE AISI 304, ACABADO BRILLO, DE 100X150X55 MM.</t>
  </si>
  <si>
    <t>Dosificador de jabón líquido manual con disposición mural, de 0,5 l de capacidad, carcasa de acero inoxidable AISI 304, acabado brillo, de 100x150x55 mm. Tornillería inoxidable.</t>
  </si>
  <si>
    <t>Uds.</t>
  </si>
  <si>
    <t>Largo</t>
  </si>
  <si>
    <t>Ancho</t>
  </si>
  <si>
    <t>Alto</t>
  </si>
  <si>
    <t>Parcial</t>
  </si>
  <si>
    <t>Subtotal</t>
  </si>
  <si>
    <t>Baños F.</t>
  </si>
  <si>
    <t>Baños M.</t>
  </si>
  <si>
    <t>Baños Adaptados</t>
  </si>
  <si>
    <t>09.19</t>
  </si>
  <si>
    <t>Partida</t>
  </si>
  <si>
    <t>Ud</t>
  </si>
  <si>
    <t>COLGADOR PARA BAÑO, SIMPLE, DE ACERO INOXIDABLE AISI 304, ACABADO SATINADO.</t>
  </si>
  <si>
    <t>Colgador para baño, simple, de acero inoxidable AISI 304, acabado satinado. Incluso tornillería inoxidable de anclaje o cola especial para fijación en fenólico.</t>
  </si>
  <si>
    <t>Uds.</t>
  </si>
  <si>
    <t>Largo</t>
  </si>
  <si>
    <t>Ancho</t>
  </si>
  <si>
    <t>Alto</t>
  </si>
  <si>
    <t>Parcial</t>
  </si>
  <si>
    <t>Subtotal</t>
  </si>
  <si>
    <t>Baños F. (con tornillería)</t>
  </si>
  <si>
    <t>con cola especial</t>
  </si>
  <si>
    <t>Baños M. (con tornilleria)</t>
  </si>
  <si>
    <t>con cola especial</t>
  </si>
  <si>
    <t>Baños adaptados (con tornillería)</t>
  </si>
  <si>
    <t>09.20</t>
  </si>
  <si>
    <t>Partida</t>
  </si>
  <si>
    <t>Ud</t>
  </si>
  <si>
    <t>SECAMANOS ELÉCTRICO, MODELO HANDS-IN, CON FILTRO HEPA, CARCASA DE ABS DE COLOR PLATA.</t>
  </si>
  <si>
    <t>Secamanos eléctrico, modelo HANDS-IN, con filtro HEPA, carcasa de ABS de color plata con iluminación perimetral con led, base de ABS, con interruptor óptico por aproximación de las manos, tiempo máximo de funcionamiento 30 segundos, tiempo de secado de manos 10 segundos, velocidad de salida del aire 540 km/h, flujo de aire 61 litros/segundo, de 540 mm de altura, 320 mm de anchura y 180 mm de profundidad, con aditivo antimicrobiano en la superficie de secado, señales de aviso de sustitución o limpieza del filtro, avería en el sistema de evaporación y sustitución de las escobillas del motor, protección IP21, aislamiento clase II, nivel sonoro 65,6 dB, peso 6,65 kg. Incluso elementos de fijación. Tornillería inoxidable.
Incluye: Replanteo. Colocación y fijación. Conexión a la red eléctrica. Comprobación de su correcto funcionamiento.</t>
  </si>
  <si>
    <t>Uds.</t>
  </si>
  <si>
    <t>Largo</t>
  </si>
  <si>
    <t>Ancho</t>
  </si>
  <si>
    <t>Alto</t>
  </si>
  <si>
    <t>Parcial</t>
  </si>
  <si>
    <t>Subtotal</t>
  </si>
  <si>
    <t>Vest. F.</t>
  </si>
  <si>
    <t>Vest. M.</t>
  </si>
  <si>
    <t>Baños adaptados</t>
  </si>
  <si>
    <t>09.21</t>
  </si>
  <si>
    <t>Partida</t>
  </si>
  <si>
    <t>Ud</t>
  </si>
  <si>
    <t>TOALLERO DE PAPEL ZIGZAG, DE ACERO INOXIDABLE AISI 430 CON ACABADO SATINADO, DE 305X266X120 MM, PARA 600 TOALLITAS, PLEGADAS EN Z.</t>
  </si>
  <si>
    <t>Toallero de papel zigzag, de acero inoxidable AISI 430 con acabado satinado, de 305x266x120 mm, para 600 toallitas, plegadas en Z. Tornillería inoxidable.</t>
  </si>
  <si>
    <t>Uds.</t>
  </si>
  <si>
    <t>Largo</t>
  </si>
  <si>
    <t>Ancho</t>
  </si>
  <si>
    <t>Alto</t>
  </si>
  <si>
    <t>Parcial</t>
  </si>
  <si>
    <t>Subtotal</t>
  </si>
  <si>
    <t>Baños F.</t>
  </si>
  <si>
    <t>Baños M.</t>
  </si>
  <si>
    <t>Baños Adaptados</t>
  </si>
  <si>
    <t>09.22</t>
  </si>
  <si>
    <t>Partida</t>
  </si>
  <si>
    <t>Ud</t>
  </si>
  <si>
    <t>PAPELERA HIGIÉNICA CON TAPA BASCULANTE, ACERO INOX, DE 50 LITROS DE CAPACIDAD, PARA USO COMÚN.</t>
  </si>
  <si>
    <t>Papelera higiénica con tapa basculante con muelle, carcasa de acero inoxidable AISI 410 acabado brillante y cabezal semiesferico desmontable de acero inoxidable AISI 304 acabado brillante, de 760 mm de altura y 355 mm de diámetro, de 50 litros de capacidad, peso 2,85 kg.</t>
  </si>
  <si>
    <t>Uds.</t>
  </si>
  <si>
    <t>Largo</t>
  </si>
  <si>
    <t>Ancho</t>
  </si>
  <si>
    <t>Alto</t>
  </si>
  <si>
    <t>Parcial</t>
  </si>
  <si>
    <t>Subtotal</t>
  </si>
  <si>
    <t>Baños F.</t>
  </si>
  <si>
    <t>Baños M.</t>
  </si>
  <si>
    <t>09.23</t>
  </si>
  <si>
    <t>Partida</t>
  </si>
  <si>
    <t>Ud</t>
  </si>
  <si>
    <t>PAPELERA HIGIÉNICA PARA COMPRESAS, DE 40 LITROS DE CAPACIDAD, DE ACERO INOXIDABLE AISI 304, DE 650X320X200 MM.</t>
  </si>
  <si>
    <t>Papelera higiénica para compresas, de 40 litros de capacidad, de acero inoxidable AISI 304, de 650x320x200 mm.</t>
  </si>
  <si>
    <t>Uds.</t>
  </si>
  <si>
    <t>Largo</t>
  </si>
  <si>
    <t>Ancho</t>
  </si>
  <si>
    <t>Alto</t>
  </si>
  <si>
    <t>Parcial</t>
  </si>
  <si>
    <t>Subtotal</t>
  </si>
  <si>
    <t>Baños F.</t>
  </si>
  <si>
    <t>Baño adaptado F.</t>
  </si>
  <si>
    <t>09.24</t>
  </si>
  <si>
    <t>Partida</t>
  </si>
  <si>
    <t>Ud</t>
  </si>
  <si>
    <t>ESCOBILLERO DE PARED, PARA BAÑO, DE ACERO INOXIDABLE AISI 304, ACABADO SATINADO, CON SOPORTE MURAL, CON SISTEMA DE CIERRE MEDIANTE PRESIÓN.</t>
  </si>
  <si>
    <t>Escobillero de pared, para baño, de acero inoxidable AISI 304, acabado satinado, con soporte mural, con sistema de cierre mediante presión. Tornillería inoxidable.</t>
  </si>
  <si>
    <t>Uds.</t>
  </si>
  <si>
    <t>Largo</t>
  </si>
  <si>
    <t>Ancho</t>
  </si>
  <si>
    <t>Alto</t>
  </si>
  <si>
    <t>Parcial</t>
  </si>
  <si>
    <t>Subtotal</t>
  </si>
  <si>
    <t>Baños F.</t>
  </si>
  <si>
    <t>Baños M.</t>
  </si>
  <si>
    <t>Baños accesibles</t>
  </si>
  <si>
    <t>09</t>
  </si>
  <si>
    <t>10</t>
  </si>
  <si>
    <t>Capítulo</t>
  </si>
  <si>
    <t>MOBILIARIO</t>
  </si>
  <si>
    <t>10.01</t>
  </si>
  <si>
    <t>Partida</t>
  </si>
  <si>
    <t>Ud</t>
  </si>
  <si>
    <t>TAQUILLA MODULAR PARA VESTUARIO, DE 400 MM DE ANCHURA, 500 MM DE PROFUNDIDAD Y 1800 MM DE ALTURA, DE TABLERO FENÓLICO HPL, COLOR MADERA A DEFINIR POR DF.</t>
  </si>
  <si>
    <t>Taquilla modular para vestuario, de 400 mm de anchura, 500 mm de profundidad y 1800 mm de altura, de tablero fenólico HPL, color madera clara a definir por la D.F., compuesto por: Estructura base de perfilería de aluminio anodizado; puertas de 10 mm. de espesor fabricadas en compacto de resinas fenólicas, material hidrófugo y antibacteriano, color madera a dos caras; sobre, base y estantes de 10 mm. de grosor; divisoria y laterales de 3 mm. de grosor; fondo de 3mm. micro-perforado para favorecer la ventilación. Incluso patas regulables, perchero tubular, estante zapatero, cerradura de resbalón, llave y placa numerada. Incluso p.p. de laterales finales de taquillas vistos con el mismo tablero fenólico. Totalmente montada. Incluso estructura de perfilería de aluminio anclada a estructura del banco corrido, a validad por la D.F.</t>
  </si>
  <si>
    <t>Uds.</t>
  </si>
  <si>
    <t>Largo</t>
  </si>
  <si>
    <t>Ancho</t>
  </si>
  <si>
    <t>Alto</t>
  </si>
  <si>
    <t>Parcial</t>
  </si>
  <si>
    <t>Subtotal</t>
  </si>
  <si>
    <t>Vestuario F.</t>
  </si>
  <si>
    <t>Vestuario M.</t>
  </si>
  <si>
    <t>10.02</t>
  </si>
  <si>
    <t>Partida</t>
  </si>
  <si>
    <t>m</t>
  </si>
  <si>
    <t>BANCO CORRIDO PARA VESTUARIO DE 450 MM DE PRODUNDIDAD Y 500 MM DE ALTURA, DE TABLERO FENÓLICO HPL. COLOR GRIS OSCURO A DEFINIR POR D.F.</t>
  </si>
  <si>
    <t>Banco corrido para vestuario, de 450 mm de profundidad y 500 mm de altura, formado por asiento y zócalo de tablero compacto de resinas fenólicas HPL, color a definir por la D.F., de 13 mm de grosor, fijado a una estructura tubular de aluminio anodizado (sobre la que también se monta la estructura de las taquillas) de 950 mm. de profundidad y altura regulable hasta 500 mm., incluso accesorios de montaje, replanteo, cortes a inglete, material, material auxiliar, etc. Totalmente montado. Estructura base de perfilería de aluminio a validad por la D.F.</t>
  </si>
  <si>
    <t>Uds.</t>
  </si>
  <si>
    <t>Largo</t>
  </si>
  <si>
    <t>Ancho</t>
  </si>
  <si>
    <t>Alto</t>
  </si>
  <si>
    <t>Parcial</t>
  </si>
  <si>
    <t>Subtotal</t>
  </si>
  <si>
    <t>Vestuario F. (Lineal)</t>
  </si>
  <si>
    <t>(Lineal)</t>
  </si>
  <si>
    <t>Vestuario M. (Lineal)</t>
  </si>
  <si>
    <t>(Formando "L")</t>
  </si>
  <si>
    <t>(Formando rectángulo)</t>
  </si>
  <si>
    <t>(Formando rectángulo)</t>
  </si>
  <si>
    <t>10.03</t>
  </si>
  <si>
    <t>Partida</t>
  </si>
  <si>
    <t>Ud</t>
  </si>
  <si>
    <t>CABINA PARA VESTUARIO, DE 800X2670 MM Y 2000 MM DE ALTURA, DE TABLERO FENÓLICO HPL, COLOR MADERA A DEFINIR POR DF., A DOS CARAS.</t>
  </si>
  <si>
    <t>Cabina para vestuario, de 800x2670 mm y 2000 mm de altura total, de tablero fenólico HPL antibacteriano, de 13 mm de espesor, color madera a definir por la D.F., a dos caras; compuesta de: puerta de 800x1800 mm y 1 lateral de 2670x1800 mm, colocados ambos a 20 cm. del suelo; estructura soporte de acero inoxidable y herrajes de acero inoxidable AISI 316L. Incluso cierre de condena abierto/cerrado, bisagras con muelle, perfil de goma en puerta, colgador de acero inoxidable, pies de soporte en acero inoxidable y tope para puerta. Incluso tubo de acero inox. 30x30 fijado a paredes y con accesorios para sujeción de tablero fenólico.</t>
  </si>
  <si>
    <t>Uds.</t>
  </si>
  <si>
    <t>Largo</t>
  </si>
  <si>
    <t>Ancho</t>
  </si>
  <si>
    <t>Alto</t>
  </si>
  <si>
    <t>Parcial</t>
  </si>
  <si>
    <t>Subtotal</t>
  </si>
  <si>
    <t>Vest. M.</t>
  </si>
  <si>
    <t>10.04</t>
  </si>
  <si>
    <t>Partida</t>
  </si>
  <si>
    <t>Ud</t>
  </si>
  <si>
    <t>CABINA PARA VESTUARIO, DE 800X2000 MM Y 2000 MM DE ALTURA, DE TABLERO FENÓLICO HPL, COLOR MADERA A DEFINIR POR DF., A DOS CARAS.</t>
  </si>
  <si>
    <t>Cabina para vestuario, de 800x2000 mm y 2000 mm de altura total, de tablero fenólico HPL antibacteriano, de 13 mm de espesor, color madera a definir por la D.F., a dos caras; compuesta de: puerta de 800x1800 mm con frontal fijo de 2000x1800 mm., colocados ambos a 20 cm. del suelo; estructura soporte de acero inoxidable y herrajes de acero inoxidable AISI 316L. Incluso cierre de condena abierto/cerrado, bisagras con muelle, perfil de goma en puerta, colgador de acero inoxidable, pies de soporte en acero inoxidable y tope para puerta. Incluso tubo de acero inox. 30x30 fijado a paredes y con accesorios para sujeción de tablero fenólico.</t>
  </si>
  <si>
    <t>Uds.</t>
  </si>
  <si>
    <t>Largo</t>
  </si>
  <si>
    <t>Ancho</t>
  </si>
  <si>
    <t>Alto</t>
  </si>
  <si>
    <t>Parcial</t>
  </si>
  <si>
    <t>Subtotal</t>
  </si>
  <si>
    <t>Vest. F.</t>
  </si>
  <si>
    <t>10.05</t>
  </si>
  <si>
    <t>Partida</t>
  </si>
  <si>
    <t>m</t>
  </si>
  <si>
    <t>ENCIMERA AGLOMERADO DE CUARZO, DE 45 CM DE ANCHURA Y 2 CM DE ESPESOR, COLOR CLARO A DEFINIR POR DF., CANTO CON FALDÓN FRONTAL Y LATERAL A INGLETE DE 10 CM DE ANCHO. CON ESCUADRAS DE ACERO INOX.</t>
  </si>
  <si>
    <t>Encimera de aglomerado de cuarzo, color claro a definir pos la D.F., acabado pulido, de 45 cm de anchura y 2 cm de espesor, canto con faldón frontal y lateral a inglete de 10 cm de ancho. Incluso cortes, ingletes, perforaciones, etc. colocada sobre escuadras de acero inoxidable de 42x9x4 cm. fijadas mecánicamente a la pared. Incluso accesorios y mecanizados para su montaje. Completamente instalada.</t>
  </si>
  <si>
    <t>Uds.</t>
  </si>
  <si>
    <t>Largo</t>
  </si>
  <si>
    <t>Ancho</t>
  </si>
  <si>
    <t>Alto</t>
  </si>
  <si>
    <t>Parcial</t>
  </si>
  <si>
    <t>Subtotal</t>
  </si>
  <si>
    <t>Lavabos F.</t>
  </si>
  <si>
    <t>Lavabos M.</t>
  </si>
  <si>
    <t>10</t>
  </si>
  <si>
    <t>11</t>
  </si>
  <si>
    <t>Capítulo</t>
  </si>
  <si>
    <t>VARIOS</t>
  </si>
  <si>
    <t>11.01</t>
  </si>
  <si>
    <t>Partida</t>
  </si>
  <si>
    <t>m²</t>
  </si>
  <si>
    <t>AYUDAS DE CUALQUIER TRABAJO DE ALBAÑILERÍA, NECESARIAS PARA LA CORRECTA EJECUCIÓN DE LA INSTALACIÓN DE CLIMATIZACIÓN Y VENTILACIÓN.</t>
  </si>
  <si>
    <t>Repercusión por m² de superficie construida de obra, de ayudas de cualquier trabajo de albañilería, necesarias para la correcta ejecución de la instalación de climatización y ventilación formada por: conductos con sus accesorios y piezas especiales, rejillas, bocas de ventilación, compuertas, toberas, reguladores, difusores, cualquier otro elemento componente de la instalación y p/p de conexiones a las redes eléctrica, de fontanería y de salubridad,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</si>
  <si>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</si>
  <si>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</si>
  <si>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</si>
  <si>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</si>
  <si>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</si>
  <si>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</si>
  <si>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</si>
  <si>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11.02</t>
  </si>
  <si>
    <t>Partida</t>
  </si>
  <si>
    <t>m²</t>
  </si>
  <si>
    <t>AYUDAS DE CUALQUIER TRABAJO DE ALBAÑILERÍA, NECESARIAS PARA LA CORRECTA EJECUCIÓN DE LA INSTALACIÓN ELÉCTRICA.</t>
  </si>
  <si>
    <t>Repercusión por m² de superficie construida de obra, de ayudas de cualquier trabajo de albañilería, necesarias para la correcta ejecución de la instalación eléctrica formada por: puesta a tierra, red de equipotencialidad, caja general de protección, línea general de alimentación, centralización de contadores, derivaciones individuales y red de distribución interior,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</si>
  <si>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</si>
  <si>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</si>
  <si>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</si>
  <si>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</si>
  <si>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</si>
  <si>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</si>
  <si>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</si>
  <si>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11.03</t>
  </si>
  <si>
    <t>Partida</t>
  </si>
  <si>
    <t>m²</t>
  </si>
  <si>
    <t>AYUDAS DE CUALQUIER TRABAJO DE ALBAÑILERÍA, NECESARIAS PARA LA CORRECTA EJECUCIÓN DE LA INSTALACIÓN DE FONTANERÍA.</t>
  </si>
  <si>
    <t>Repercusión por m² de superficie construida de obra, de ayudas de cualquier trabajo de albañilería, necesarias para la correcta ejecución de la instalación de fontanería formada por: acometida, tubo de alimentación, batería de contadores, grupo de presión, depósito, montantes, instalación interior, cualquier otro elemento componente de la instalación, accesorios y piezas especiales,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</si>
  <si>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</si>
  <si>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</si>
  <si>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</si>
  <si>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</si>
  <si>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</si>
  <si>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</si>
  <si>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</si>
  <si>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11.04</t>
  </si>
  <si>
    <t>Partida</t>
  </si>
  <si>
    <t>m²</t>
  </si>
  <si>
    <t>AYUDAS DE CUALQUIER TRABAJO DE ALBAÑILERÍA, NECESARIAS PARA LA CORRECTA EJECUCIÓN DE LA INSTALACIÓN DE ILUMINACIÓN.</t>
  </si>
  <si>
    <t>Repercusión por m² de superficie construida de obra, de ayudas de cualquier trabajo de albañilería, necesarias para la correcta ejecución de la instalación de apliques y luminarias para iluminación,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</si>
  <si>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</si>
  <si>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</si>
  <si>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</si>
  <si>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</si>
  <si>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</si>
  <si>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</si>
  <si>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</si>
  <si>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11.05</t>
  </si>
  <si>
    <t>Partida</t>
  </si>
  <si>
    <t>m²</t>
  </si>
  <si>
    <t>AYUDAS DE CUALQUIER TRABAJO DE ALBAÑILERÍA, NECESARIAS PARA LA CORRECTA EJECUCIÓN DE LA INSTALACIÓN DE SALUBRIDAD.</t>
  </si>
  <si>
    <t>Repercusión por m² de superficie construida de obra, de ayudas de cualquier trabajo de albañilería, necesarias para la correcta ejecución de la instalación de salubridad formada por: sistema de evacuación (bajantes interiores y exteriores de aguas pluviales y residuales, canalones, botes sifónicos, colectores suspendidos, sistemas de elevación, derivaciones individuales y cualquier otro elemento componente de la instalación), sistema de ventilación (red de conductos de ventilación, rejillas interiores o exteriores de impulsión o retorno, difusores, compuertas y cualquier otro elemento componente de la instalación que deba recibirse en falsos techos, particiones interiores, suelos técnicos o cerramientos de fachada),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</si>
  <si>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</si>
  <si>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</si>
  <si>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</si>
  <si>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</si>
  <si>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</si>
  <si>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</si>
  <si>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</si>
  <si>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11.06</t>
  </si>
  <si>
    <t>Partida</t>
  </si>
  <si>
    <t>ud</t>
  </si>
  <si>
    <t>AYUDAS DE CUALQUIER TRABAJO DE ALBAÑILERÍA, NECESARIAS PARA LA CORRECTA EJECUCIÓN DE LA INSTALACIÓN DE PROTECCIÓN CONTRA INCENDIOS.</t>
  </si>
  <si>
    <t>Repercusión por m² de superficie de obra, de ayudas de cualquier trabajo de albañilería, necesarias para la instalación de protección contra incendios formada por: equipos de detección y alarma, alumbrado de emergencia, equipos de extinción, ventilación, mecanismos y accesorios,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</si>
  <si>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</si>
  <si>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</si>
  <si>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</si>
  <si>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</si>
  <si>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</si>
  <si>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</si>
  <si>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</si>
  <si>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11.07</t>
  </si>
  <si>
    <t>Partida</t>
  </si>
  <si>
    <t>ud</t>
  </si>
  <si>
    <t>AYUDAS DE CUALQUIER TRABAJO DE ALBAÑILERÍA, NECESARIAS PARA LA CORRECTA EJECUCIÓN DE LA INSTALACIÓN FOTOVOLTAICA</t>
  </si>
  <si>
    <t>Repercusión por m² de superficie de obra, de ayudas de cualquier trabajo de albañilería, necesarias para la instalación de energía solar fotovoltaica formada por: conducciones y cualquier otro elemento componente de la instalación, con un grado de complejidad medio, en edificio de otros usos, incluida p/p de elementos comunes. Incluso material auxiliar para la correcta ejecución de los trabajos.</t>
  </si>
  <si>
    <t>Uds.</t>
  </si>
  <si>
    <t>Largo</t>
  </si>
  <si>
    <t>Ancho</t>
  </si>
  <si>
    <t>Alto</t>
  </si>
  <si>
    <t>Parcial</t>
  </si>
  <si>
    <t>Subtotal</t>
  </si>
  <si>
    <t>Zona actuación</t>
  </si>
  <si>
    <t>11.08</t>
  </si>
  <si>
    <t>Partida</t>
  </si>
  <si>
    <t>m</t>
  </si>
  <si>
    <t>APERTURA DE ROZAS EN FÁBRICA DE LADRILLO HUECO, CON MEDIOS MANUALES SIN AFECTAR A LA ESTABILIDAD DEL ELEMENTO CONSTRUCTIVO.</t>
  </si>
  <si>
    <t>Apertura de rozas en fábrica de ladrillo hueco, con medios manuales sin afectar a la estabilidad del elemento constructivo.</t>
  </si>
  <si>
    <t>Uds.</t>
  </si>
  <si>
    <t>Largo</t>
  </si>
  <si>
    <t>Ancho</t>
  </si>
  <si>
    <t>Alto</t>
  </si>
  <si>
    <t>Parcial</t>
  </si>
  <si>
    <t>Subtotal</t>
  </si>
  <si>
    <t>Fontanería</t>
  </si>
  <si>
    <t>Saneamiento</t>
  </si>
  <si>
    <t>Electricidad</t>
  </si>
  <si>
    <t>11.09</t>
  </si>
  <si>
    <t>Partida</t>
  </si>
  <si>
    <t>m²</t>
  </si>
  <si>
    <t>REPERCUSIÓN POR M² DE SUPERFICIE CONSTRUIDA DE OBRA LIMPIEZA PERIÓDICA DE LA OBRA.</t>
  </si>
  <si>
    <t>Repercusión por m² de superficie construida de obra de las horas de peón ordinario dedicadas a la limpieza periódica de la obra, en edificio de otros usos, tras la terminación de los diferentes oficios que intervienen durante la ejecución de la obra, y no tengan incluida la limpieza en su precio.</t>
  </si>
  <si>
    <t>Uds.</t>
  </si>
  <si>
    <t>Largo</t>
  </si>
  <si>
    <t>Ancho</t>
  </si>
  <si>
    <t>Alto</t>
  </si>
  <si>
    <t>Parcial</t>
  </si>
  <si>
    <t>Subtotal</t>
  </si>
  <si>
    <t>Zona actuación</t>
  </si>
  <si>
    <t>11.10</t>
  </si>
  <si>
    <t>Partida</t>
  </si>
  <si>
    <t>Ud</t>
  </si>
  <si>
    <t>BOTIQUÍN DE URGENCIA FIJADO AL PARAMENTO CON TORNILLOS Y TACOS.</t>
  </si>
  <si>
    <t>Botiquín de urgencia, provisto de desinfectantes y antisépticos autorizados, gasas estériles, algodón hidrófilo, venda, esparadrapo, apósitos adhesivos, un par de tijeras, pinzas, guantes desechables, bolsa de goma para agua y hielo, antiespasmódicos, analgésicos, tónicos cardíacos de urgencia, un torniquete, un termómetro clínico y jeringuillas desechables, fijado al paramento con tornillos y tacos.</t>
  </si>
  <si>
    <t>Uds.</t>
  </si>
  <si>
    <t>Largo</t>
  </si>
  <si>
    <t>Ancho</t>
  </si>
  <si>
    <t>Alto</t>
  </si>
  <si>
    <t>Parcial</t>
  </si>
  <si>
    <t>Subtotal</t>
  </si>
  <si>
    <t>Vest. F</t>
  </si>
  <si>
    <t>Vest. M.</t>
  </si>
  <si>
    <t>11.11</t>
  </si>
  <si>
    <t>Partida</t>
  </si>
  <si>
    <t>Ud</t>
  </si>
  <si>
    <t>TOPE DE PUERTA, CILÍNDRICO TIPO PERCHA, PARA PARED, DE ACERO INOXIDABLE, FIJADO MEDIANTE TORNILLOS O COLA ESPECIAL.</t>
  </si>
  <si>
    <t>Tope de puerta, cilíndrico tipo percha, para pared, de acero inoxidable, fijado mediante tornillos o cola especial.</t>
  </si>
  <si>
    <t>Uds.</t>
  </si>
  <si>
    <t>Largo</t>
  </si>
  <si>
    <t>Ancho</t>
  </si>
  <si>
    <t>Alto</t>
  </si>
  <si>
    <t>Parcial</t>
  </si>
  <si>
    <t>Subtotal</t>
  </si>
  <si>
    <t>Puertas acceso vestíbulos</t>
  </si>
  <si>
    <t>Puertas cuartos técnicos</t>
  </si>
  <si>
    <t>Puertas duchas F.</t>
  </si>
  <si>
    <t>Puertas duchas M.</t>
  </si>
  <si>
    <t>Puertas inodoros F.</t>
  </si>
  <si>
    <t>Puertas inodoros M.</t>
  </si>
  <si>
    <t>Puertas cabinas individuales.</t>
  </si>
  <si>
    <t>11.12</t>
  </si>
  <si>
    <t>Partida</t>
  </si>
  <si>
    <t>Ud</t>
  </si>
  <si>
    <t>RÓTULO CON SOPORTE DE ALUMINIO LACADO PARA SEÑALIZACIÓN DE LOCAL, DE 720X420 MM, CON LAS LETRAS O NÚMEROS ADHERIDOS AL SOPORTE.</t>
  </si>
  <si>
    <t>Rótulo con soporte de aluminio lacado para señalización de local, de 720x420 mm, con las letras o números adheridos al soporte.</t>
  </si>
  <si>
    <t>Uds.</t>
  </si>
  <si>
    <t>Largo</t>
  </si>
  <si>
    <t>Ancho</t>
  </si>
  <si>
    <t>Alto</t>
  </si>
  <si>
    <t>Parcial</t>
  </si>
  <si>
    <t>Subtotal</t>
  </si>
  <si>
    <t>Vestuarios F.</t>
  </si>
  <si>
    <t>Vestuarios M.</t>
  </si>
  <si>
    <t>Baño accesible F.</t>
  </si>
  <si>
    <t>Baño accesible M.</t>
  </si>
  <si>
    <t>Cuarto limpieza</t>
  </si>
  <si>
    <t>Cuarto técnico</t>
  </si>
  <si>
    <t>11.13</t>
  </si>
  <si>
    <t>Partida</t>
  </si>
  <si>
    <t>Ud</t>
  </si>
  <si>
    <t>LIMPIEZA FINAL DE OBRA EN EDIFICIO DE OTROS USOS, CON UNA SUPERFICIE CONSTRUIDA MEDIA DE 350 M².</t>
  </si>
  <si>
    <t>Limpieza final de obra en edificio de otros usos, con una superficie construida media de 350 m², incluyendo los trabajos de eliminación de la suciedad y el polvo acumulado en paramentos y carpinterías, limpieza y desinfección de baños y aseos, limpieza de cristales y carpinterías exteriores, eliminación de manchas y restos de yeso y mortero adheridos en suelos y otros elementos, recogida y retirada de plásticos y cartones, todo ello junto con los demás restos de fin de obra depositados en el contenedor de residuos para su transporte a vertedero autorizado.</t>
  </si>
  <si>
    <t>11.14</t>
  </si>
  <si>
    <t>Partida</t>
  </si>
  <si>
    <t>Ud</t>
  </si>
  <si>
    <t>ARMARIO ANUNCIO MURAL DE 350X480 MM. ALUMINIO PLATA</t>
  </si>
  <si>
    <t>Armario anuncio mural de 350x480 mm. Aluminio plata. Formado por bastidor de aluminio y cristal transparente de 3 mm. con cerradura con llave. Completamente instalado en pared.</t>
  </si>
  <si>
    <t>11</t>
  </si>
  <si>
    <t>12</t>
  </si>
  <si>
    <t>Capítulo</t>
  </si>
  <si>
    <t>SISTEMAS DE CLIMATIZACIÓN Y VENTILACIÓN</t>
  </si>
  <si>
    <t>12.01</t>
  </si>
  <si>
    <t>Partida</t>
  </si>
  <si>
    <t>ud</t>
  </si>
  <si>
    <t>UNIDAD INTERIOR MODELO HIDROKIT YUTAKI S80 6 “HITACHI” RWH-6.0 FSNFE O EQUIVALENTE</t>
  </si>
  <si>
    <t>Conjunto split 1x1 para calefacción, ACS (y refrigeración mediante accesorio opcional, incluido),  gama Hidrokit de HITACHI modelo Yutaki S80 6, ó equivalente. Constituido por unidad Unidad interior, Modelo Hidrokit “HITACHI” RWH-6.0 FSNFE, o equivalente., para calefacción y frío, potencia calorífica 16 kW, para gas R-410A y R-134a, presión sonora en modo normal/silencioso: 46/45 dBA, índice de capacidad 140, rango de temperatura de salida de agua para calefacción desde 25 hasta 80°C, rango de temperatura de salida de agua para producción de A.C.S. desde 45 hasta 75°C, con mando a distancia. Totalmente montada, conexionada y puesta en marcha por la empresa instaladora para la comprobación de su correcto funcionamiento. Equipo certificado por EUROVENT y KEYMARK. Elementos hidráulicos incluidos: Bomba de recirculación de agua, vaso de expansión con válvula reguladora de presión, válvula de seguridad con tubería de desagüe, purgador de aire, filtro de agua y válvulas de corte a la entrada y salida. Incluye calentador eléctrico auxiliar. Unidad exterior, Modelo Hidrokit “HITACHI” RAS-6H RNME-AF, o equivalente, bomba de calor con recuperación de calor Modelo RHE-4500-HDL-OFR, o equivalente., con compresor scroll, alimentación trifásica (400V/50Hz), potencia calorífica 16 kW, diámetro de conexión de la tubería de descarga de gas 5/8", diámetro de conexión de la tubería de succión de gas 3/4", diámetro de conexión de la tubería de líquido 3/8",. Totalmente montada, conexionada y puesta en marcha por la empresa instaladora para la comprobación de su correcto funcionamiento. Se incluye los elementos antivibratorios de suelo. Totalmente instalado.</t>
  </si>
  <si>
    <t>Uds.</t>
  </si>
  <si>
    <t>Largo</t>
  </si>
  <si>
    <t>Ancho</t>
  </si>
  <si>
    <t>Alto</t>
  </si>
  <si>
    <t>Parcial</t>
  </si>
  <si>
    <t>Subtotal</t>
  </si>
  <si>
    <t>12.02</t>
  </si>
  <si>
    <t>Partida</t>
  </si>
  <si>
    <t>ud</t>
  </si>
  <si>
    <t>Unidad Exterior Modelo Hidrokit “HITACHI” RAS-6H RNME-AF, o equivalente.</t>
  </si>
  <si>
    <t>Marca/Modelo: Hidrokit “HITACHI” RAS-6H RNME-AF, o equivalente. Incluso conexionado, subida, anclajes, pequeño material, fijaciones, transporte. Totalmente instalado.</t>
  </si>
  <si>
    <t>Uds.</t>
  </si>
  <si>
    <t>Largo</t>
  </si>
  <si>
    <t>Ancho</t>
  </si>
  <si>
    <t>Alto</t>
  </si>
  <si>
    <t>Parcial</t>
  </si>
  <si>
    <t>Subtotal</t>
  </si>
  <si>
    <t>12.03</t>
  </si>
  <si>
    <t>Partida</t>
  </si>
  <si>
    <t>ud</t>
  </si>
  <si>
    <t>Sonda de temperatura ATW-WTS-02Y o equivalente.</t>
  </si>
  <si>
    <t>Sonda universal de tempertaura de agua compatible con toda la gama YUTAKI, modelo ATW-WTS-02Y o equivalente. Sonda universal de tempertaura de agua instalada en la máquina dentro del Cuarto Técnico. Completamente instalada.
Marca/modelo: HITACHI/ATW-WTS-02Y</t>
  </si>
  <si>
    <t>Uds.</t>
  </si>
  <si>
    <t>Largo</t>
  </si>
  <si>
    <t>Ancho</t>
  </si>
  <si>
    <t>Alto</t>
  </si>
  <si>
    <t>Parcial</t>
  </si>
  <si>
    <t>Subtotal</t>
  </si>
  <si>
    <t>12.04</t>
  </si>
  <si>
    <t>Partida</t>
  </si>
  <si>
    <t>ud</t>
  </si>
  <si>
    <t>Mando cable multifunción</t>
  </si>
  <si>
    <t>Mando por cable multifunción, modelo PC-ARFH1E para la gama YUTAKI o equivalente. Control cableado con funciones especiales que permite: Selección del modo de funcionamiento (Calefacción/Enfriamiento/Modo AUTO), control de los circuitos 1 y 2, control del ACS, control de piscina,  acceso a acciones rápidas (función temporizador, modo ECO, estado, programación), selección de la curva de temperatura OTC, opción de calentamiento inmediato, función Temporizador, visualización de las señales de estado de la unidad, visualización de la temperatura exterior/interior, auto frio/calor. Modo de vista de termostato de ambiente con la visualización de fecha/hora, definición del ciercuito, temperatura de consigna y real de la habitación, modo de funcionamiento, etc. Varios idiomas. Pantalla LCD. User friendly. Asistente de configuración. Compatible con gama YUTAKI o equivalente. Completamente imstalado en Cuarto Técnico, incluso caja para acceso restingido.
Marca/modelo: HITACHI/PC-ARFH1E o equivalente.</t>
  </si>
  <si>
    <t>Uds.</t>
  </si>
  <si>
    <t>Largo</t>
  </si>
  <si>
    <t>Ancho</t>
  </si>
  <si>
    <t>Alto</t>
  </si>
  <si>
    <t>Parcial</t>
  </si>
  <si>
    <t>Subtotal</t>
  </si>
  <si>
    <t>12.05</t>
  </si>
  <si>
    <t>Partida</t>
  </si>
  <si>
    <t>ud</t>
  </si>
  <si>
    <t>Resistencia elect. 6kW</t>
  </si>
  <si>
    <t>Resistencia eléctrica de apoyo para YUTAKI M y S80, modelo WEH-6E o equivalente. Resistencia eléctrica de apoyo para YUTAKI M y S80 o equivalente. La resistencia eléctrica tiene una potencia total de 6 kW regulable en 3 etapas (2/4/6 kW). Accesorio para instalar en pared, mediante alimentación monofásica (230V a 50 Hz) o trifásica (400V a 50 Hz) indistintamente. La conexión de la tubería de entrada se realiza por la parte inferior del equipo y la tubería de salida por la parte inferior mediante conexiones hidráulicas de 1". La presión máxima de funcionamiento es de 0,5 MPa y la temperatura máxima de funcionamiento es de 75ºC. La corriente máxima con alimentación monofásica es de 30A y mediante alimentación trifásica de 10A. Completamente instalada con todo incluido.</t>
  </si>
  <si>
    <t>Uds.</t>
  </si>
  <si>
    <t>Largo</t>
  </si>
  <si>
    <t>Ancho</t>
  </si>
  <si>
    <t>Alto</t>
  </si>
  <si>
    <t>Parcial</t>
  </si>
  <si>
    <t>Subtotal</t>
  </si>
  <si>
    <t>12</t>
  </si>
  <si>
    <t>13</t>
  </si>
  <si>
    <t>Capítulo</t>
  </si>
  <si>
    <t>CALEFACCIÓN, CLIMATIZACIÓN Y A.C.S.</t>
  </si>
  <si>
    <t>13.01</t>
  </si>
  <si>
    <t>Capítulo</t>
  </si>
  <si>
    <t>Agua caliente</t>
  </si>
  <si>
    <t>13.01.01</t>
  </si>
  <si>
    <t>Partida</t>
  </si>
  <si>
    <t>ud</t>
  </si>
  <si>
    <t>Depósito Acumulador GX-750 M1 o equivalente</t>
  </si>
  <si>
    <t>Depósito de acumulación de acero inox. GX-750-M1 marca Salvador Escoda o equivalente con un serpentín y 750 litros de acumulación. Incluye grupo de seguridad + kit sifón 1", válvula de seguridad-purgador (1/2") 3 bar circuito primario, equipo de protección catódica,valvulería, soportes para tuberias, conexiones, incluso todo aquel material auxiliar y cuantos medios auxiliares necesarios para su correcta instalación. Totalmente instalado, probado y funcionando.</t>
  </si>
  <si>
    <t>Uds.</t>
  </si>
  <si>
    <t>Largo</t>
  </si>
  <si>
    <t>Ancho</t>
  </si>
  <si>
    <t>Alto</t>
  </si>
  <si>
    <t>Parcial</t>
  </si>
  <si>
    <t>Subtotal</t>
  </si>
  <si>
    <t>13.01.02</t>
  </si>
  <si>
    <t>Partida</t>
  </si>
  <si>
    <t>Ud</t>
  </si>
  <si>
    <t>Válvula mezcladora de 3 vías, motorizada, "ORKLI" o equivalente, compuesta por válvula mezcladora de 3 vías de latón, de 1 1/2", modelo E-19792 y motorización modulante para válvula mezcladora, modelo E-18683.</t>
  </si>
  <si>
    <t>Válvula mezcladora de 3 vías, motorizada, "ORKLI" o equivalente, compuesta por válvula mezcladora de 3 vías de latón, de 1 1/2", modelo E-19792 y motorización modulante para válvula mezcladora, modelo E-18683. Incluso elementos de montaje y demás accesorios necesarios para su correcto funcionamiento. Totalmente montada, conexionada y probada.
Incluye: Suministro, replanteo. Colocación de la válvula. Conexión de la válvula a los tubos.
Criterio de medición de proyecto: Número de unidades previstas, según documentación gráfica de Proyecto.
Criterio de medición de obra: Se medirá el número de unidades realmente ejecutadas según especificaciones de Proyecto.</t>
  </si>
  <si>
    <t>13.01.03</t>
  </si>
  <si>
    <t>Partida</t>
  </si>
  <si>
    <t>Ud</t>
  </si>
  <si>
    <t>Bomba circulación primario ACS modelo Ego 32/40-180 "EBARA" o equivalente.</t>
  </si>
  <si>
    <t>Bomba circuladora, de rotor húmedo, de hierro fundido, con motor de imán permanente, con variador de frecuencia incorporado y ventilación automática, con dos modos de funcionamiento seleccionables mediante el botón de la caja de conexiones (velocidad constante y presión proporcional), modelo Ego 32/40-180 "EBARA" o equivalente, de 180 mm de longitud, impulsor de tecnopolímero, eje motor y cojinetes de cerámica, conexiones roscadas de 2" de diámetro, presión máxima de trabajo 10 bar, rango de temperatura del líquido conducido de 5 a 95°C, aislamiento clase H, protección IP44, alimentación monofásica a 230 V. Incluso puente de manómetros formado por manómetro, válvulas de esfera y tubería de cobre; p/p de elementos de montaje; caja de conexiones eléctricas con condensador y demás accesorios necesarios para su correcto funcionamiento. Totalmente montada, conexionada y probada.
Incluye: Suministro, replanteo. Colocación de la bomba de circulación. Conexión a la red de distribución.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</si>
  <si>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</si>
  <si>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</si>
  <si>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</si>
  <si>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</si>
  <si>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</si>
  <si>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</si>
  <si>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13.01.04</t>
  </si>
  <si>
    <t>Partida</t>
  </si>
  <si>
    <t>Ud</t>
  </si>
  <si>
    <t>Vaso de expansión para A.C.S. de acero vitrificado, capacidad 12 l.</t>
  </si>
  <si>
    <t>Vaso de expansión para A.C.S. de acero vitrificado, capacidad 12 l, presión máxima 10 bar. Incluso manómetro y elementos de montaje y conexión necesarios para su correcto funcionamiento. Totalmente montado, conexionado y probado.
Incluye: Suminstro, replanteo. Colocación del vaso de expansión. Conexión a la red de distribución.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</si>
  <si>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</si>
  <si>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</si>
  <si>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</si>
  <si>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</si>
  <si>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</si>
  <si>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</si>
  <si>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13.01.05</t>
  </si>
  <si>
    <t>Partida</t>
  </si>
  <si>
    <t>Ud</t>
  </si>
  <si>
    <t>Bomba recirculación A.C.S., modelo MR B 15/40-130 "EBARA" o equivalente.</t>
  </si>
  <si>
    <t>Bomba circuladora, de rotor húmedo, de bronce, para A.C.S., modelo MR B 15/40-130 "EBARA" o equivalente, impulsor de Noryl, motor de tres velocidades regulado electrónicamente, presión máxima de trabajo 10 bar, rango de temperatura del líquido conducido de 5 a 110°C, aislamiento clase H, protección IP44, alimentación monofásica a 230 V. Incluso puente de manómetros formado por manómetro, válvulas de esfera y tubería de cobre; p/p de elementos de montaje; caja de conexiones eléctricas con condensador y demás accesorios necesarios para su correcto funcionamiento. Totalmente montada, conexionada y probada.
Incluye: Suminstro, replanteo. Colocación de la bomba de circulación. Conexión a la red de distribución.
Criterio de medición de proyecto: Número de unidades previstas, según documentación gráfica de Proyecto.
Criterio de medición de obra: Se medirá el número de unidades realmente ejecutadas según especificaciones de Proyecto.</t>
  </si>
  <si>
    <t>13.01</t>
  </si>
  <si>
    <t>13.02</t>
  </si>
  <si>
    <t>Capítulo</t>
  </si>
  <si>
    <t>Control climatización</t>
  </si>
  <si>
    <t>13.02.01</t>
  </si>
  <si>
    <t>Partida</t>
  </si>
  <si>
    <t>ud</t>
  </si>
  <si>
    <t>Dotación cuadro de control y pasarela</t>
  </si>
  <si>
    <t>Partida correspondiente a:
-Controlador libremente programable y expandible de la serie IQ4e marca TREND o equivalente, con protocolo BACnet, servidor XML web interno, comunicaciones en Ethernet 10/100 Mbps vía TCP/IP y DHCP y puertos adicionales RS232 para supervisor local, USB para ingeniería local y Wallbus para sensores, memoria no volátil para estrategia y datos y reloj interno para programación horaria, sincronización automática horaria y horario verano vía Servidor NTP (protocolo sincronización horaria por internet), montaje sobre carril DIN TS35 y alimentación a 230 Vca y 50/60 Hz. Dispone de 20 entradas universales, 12 salidas analógicas y 45.000 brIQs con capacidad hasta 96 señales mediante módulos expansión de entradas y salidas y capacidad de ampliación hasta 192 señales y hasta 90.000 brIQs mediante la actualización del firmware del controlador vía software y añadiendo módulos expansión de entradas y salidas.
-Modulo de 16 entradas digitales con capacidad hasta 448 brIQs para un IQ4e marca TREND de 105 mm de ancho y montaje sobre carril DIN TS35. Distancia hasta 300 metros ente módulo expansión y controlador serie IQ4e.
Relé de 12v de continua marca TREND. 
Incluye conexción de señales a bornero de control
Incluye suministro en Cuarto Técnico con conexión del equipo a la red existente y legalizacón del cuadro.
Incluye envolvente cuadro control.</t>
  </si>
  <si>
    <t>13.02.02</t>
  </si>
  <si>
    <t>Partida</t>
  </si>
  <si>
    <t>ud</t>
  </si>
  <si>
    <t>Equipos de campo</t>
  </si>
  <si>
    <t>Partida correspondiente a los siguientes equipos de campo:
-Sondas de Temperatura y Humedad exterior con escudo antiradiación marca TREND o equivalente. La humedad relativa con salida 4-20 mA y un 3% de precisión y la temperatura es termistora con una precisión de ± 1,2ºC (a 25ºC).
-Sondas de Temperatura y Humedad en conducto marca TREND o equivalente. La humedad relativa con salida 4-20 mA y un 3% de precisión y la temperatura es termistora con una precisión de ± 1,2ºC (a 25ºC).
-Sonda de temperatura, humedad y C02 marca TREND o equivalente. Comunicación vía Wallbus a controlador serie IQ4e e IQeco, rango 0ºC a 50ºC, 0 a 90 % HR y 0 a 2.000 ppm.
-Sensor Temperatura Inmersión ó conducto marca TREND o equivalente con rango -30º a 110ºC y un vástago 6mm diámetro estándar.
-Sensor Temperatura Inmersión ó conducto marca TREND o equivalente con rango -30º a 110ºC,  un vástago 6mm diámetro estándar y vaina de latón.
-Sonda de temperatura de tubería o conducto suministrado TREND o equivalente IP65 NTC10K de 300mm (-40 a +150ºC) y vaina de 300mm.
-Interruptor de Flujo de agua en tubería suministrado TREND o equivalente.
-Presostato suministrado TREND o equivalente con rango 40-400 Pa suministrado con 2 m de tubo PVC y dos terminales.
-Sensor de Presión suministrado TREND o equivalente con rango 0- 1000/2500 Pa y salida 4-20 mA, suministrado con 2 m de tubo PVC y dos terminales.
-Válvula de 3 vías suministrado TREND o equivalente con DN=20, Kv=6,3 y vástago de 20 mm
-Actuador proporcional ML7420A de 600N suministrado TREND o equivalente, 20 mm de recorrido, 60s de ciclo y alimentación a 24V.
-Contador de agua serie EW110 suministrado TREND o equivalente de chorro único para agua fría con certificado MID ,Q3=2,5 m3/h, DN15,Tº Max 30°C y distancia entre vías de 110MM con módulo salida pulso.
-Contadores de Energía Eléctrica, 3 fases, 65A, 2 Tarifas, LCD, EEM400-D, con lectura directa de todos los datos relevantes, como la energía (total y parcial), corriente y tensión para cada fase y la potencia activa y reactiva para cada fase y para las tres fases.
-Módulo de 12 salidas de relé
-Modulo de 12 entradas analógicas
Sondas, sensores, interruptores, etc., distribuidos en zonas de duchas y vestuarios tanto femenino como masculino.
Incluye conexión con su cableado correspondiente y su canalización correspondiente a cada elemento de campo
Incluye suministro, cable, canalización, pequeño material, accesorios, etc. para su completa inatalación.</t>
  </si>
  <si>
    <t>13.02.03</t>
  </si>
  <si>
    <t>Partida</t>
  </si>
  <si>
    <t>ud</t>
  </si>
  <si>
    <t>Integración con otros subsistemas</t>
  </si>
  <si>
    <t>Partida de desarrollo de la ingeniería, configuración y programación en el Sistema de Gestión, Supervisor/es y Pasarelas, de la integración multiprotocolo de equipos terceros en el siguiente protocolo: BACnet/IP, entre el Sistema de Control y los distintos Subsistemas o Equipos a integrar  para la monitorización y supervisión de los mismos. Se incluye la configuración y programación del hardware de interface (pasarelas y controladores múltiprotocolo de Trend Controls incluidos y detallados en la partida de controladores y pasarelas) como la programación y configuración del Sistema de Trend (Puesto/s Supervisión). Los Subsistemas o Equipos a integrar estarán interconectados y dispondrán de la electrónica necesaria para conectarse con el Sistema de Control de Trend en un único punto con comunicación en el siguiente protocolo: BACnet vía IP (Hidrokit de la Bomba de Calor) y en base al número de señales según se especifica en la lista de puntos del Sistema de Control. No están incluidas las tarjetas de comunicación de los Subsistemas o Equipos a integrar ni cualquier otro elemento de interface dentro de dichos Subsistemas.
Incluye monitorización y supervisión del sistema de control y display en color táctil con pantalla 4" IQVIEW4.</t>
  </si>
  <si>
    <t>13.02.04</t>
  </si>
  <si>
    <t>Partida</t>
  </si>
  <si>
    <t>ud</t>
  </si>
  <si>
    <t>Programación y puesta en marcha</t>
  </si>
  <si>
    <t>Desarrollo de la ingeniería y programación de los gráficos, imágenes y pantallas de instalación y esquemas de principio y ficheros para la supervisión de las instalaciones de Climatización y Ventilación vía la prestación Servidor Web del controlador, IQ4E. Trabajos de ingeniería y programación del controlador previsto, conforme a las especificaciones de proyecto de instalaciones y en base a un número de señales según se especifica en la lista de puntos del Sistema de Control.  Trabajos de puesta en marcha de la instalación y curso de formación (estimado en una jornada de 8 h.) para el correcto manejo de las instalaciones. Realización del libro de obra, conteniendo esquemas eléctricos, carátulas de los controladores, especificaciones eléctricas de los materiales, memoria de funcionamiento y manual del usuario.
Atendiento al postservicio del Sistema de Gestión se hará entrega de una relación de trabajos y tareas de mantenimiento preventivo y así como la propuesta de contratación de servicios post instalación disponibles como el mantenimiento correctivo en remoto y/o in situ, un listado de repuestos recomendados y el calendario de cursos disponibles en el Centro de Formación de Trend Controls a los usuarios y mantenedores de los Sistemas de Trend Controls todo ello encaminado al correcto funcionamiento del Sistema al máximo nivel exigible de confort, seguridad y eficiencia energética en base a lo instalado.</t>
  </si>
  <si>
    <t>13.02.05</t>
  </si>
  <si>
    <t>Partida</t>
  </si>
  <si>
    <t>ud</t>
  </si>
  <si>
    <t>Instalación Electrica</t>
  </si>
  <si>
    <t>Partida instalación eléctrica y cableado correspondiente a la canalización y cable necesarios para el conexionado de los diversos elementos de campo hasta el controlador, ubicado en su cuadro de control. (No incluye alimentación a 220V ac a cuadros de control).</t>
  </si>
  <si>
    <t>13.02.06</t>
  </si>
  <si>
    <t>Partida</t>
  </si>
  <si>
    <t>ud</t>
  </si>
  <si>
    <t>Envolvente, cuadros y accesorios de montaje.</t>
  </si>
  <si>
    <t>Partida cuadros de control principales, incluyendo placa, transformador, automático, enchufe, bornas portafusibles, borna a tierra, canaletas, carril y accesorios de montaje. Completamente instalado en Cuarto Técnico</t>
  </si>
  <si>
    <t>13.02.07</t>
  </si>
  <si>
    <t>Partida</t>
  </si>
  <si>
    <t>ud</t>
  </si>
  <si>
    <t>Bus comunicación</t>
  </si>
  <si>
    <t>Partida bus de comunicaciones, Red Ethernet categoría 6. Asimismo se incluye el bus comunicaciones entre las pasarelas y controladores/interface y las tarjetas de interface de los equipos a 3º a integrar (Modbus, Mbus, BACnet, etc.).
Se incluye conexión de todos los equipos integrables indicados en los planos.
 Se incluye el bus ethernet, hasta una distancia aproximada de 25 metros, para la interconexión entre el Controlador y el PC Supervisión para la supervisión vía el Servidor Web del controlador.</t>
  </si>
  <si>
    <t>13.02.08</t>
  </si>
  <si>
    <t>Partida</t>
  </si>
  <si>
    <t>ud</t>
  </si>
  <si>
    <t>Interruptor industrial de 5 puertos Ethernet</t>
  </si>
  <si>
    <t>Switch industrial de 5 puertos Ethernet RJ-45 marca TREND o equivalente diseñado para la automatización de edificios. Alimentación en continua 12-48V DC o alterna 18-30V AC. Rango de temperatura de operación de –10ºC a 60°C.</t>
  </si>
  <si>
    <t>ICX010b</t>
  </si>
  <si>
    <t>Partida</t>
  </si>
  <si>
    <t>Ud</t>
  </si>
  <si>
    <t>Contador energía digital general</t>
  </si>
  <si>
    <t>Contador energía Acti 9 Smartlink o similar, iEM3155 - 63 A - Modbus - 1 ED - 1 SD - 4 tarifas
Totalmente montado, conexionado y probado.
Incluye: Replanteo. Colocación y fijación de los elementos. Conexionado con la red eléctrica.
Criterio de medición de proyecto: Número de unidades previstas, según documentación gráfica de Proyecto.
Criterio de medición de obra: Se medirá el número de unidades realmente ejecutadas según especificaciones de Proyecto.</t>
  </si>
  <si>
    <t>13.02</t>
  </si>
  <si>
    <t>13.03</t>
  </si>
  <si>
    <t>Capítulo</t>
  </si>
  <si>
    <t>Sistemas de conducción de aire</t>
  </si>
  <si>
    <t>13.03.01</t>
  </si>
  <si>
    <t>Partida</t>
  </si>
  <si>
    <t>ud</t>
  </si>
  <si>
    <t>Boca de extracción BORP-80 S&amp;P</t>
  </si>
  <si>
    <t>Boca de extracción para la instalación en falso techo BORP-80 marca "S&amp;P" ajustable de color blanco, caudal ajustable y soportes de anclaje a falso techo. Incluso replanteo con techos. Totalmente instalado y funcionando.</t>
  </si>
  <si>
    <t>Uds.</t>
  </si>
  <si>
    <t>Largo</t>
  </si>
  <si>
    <t>Ancho</t>
  </si>
  <si>
    <t>Alto</t>
  </si>
  <si>
    <t>Parcial</t>
  </si>
  <si>
    <t>Subtotal</t>
  </si>
  <si>
    <t>13.03.02</t>
  </si>
  <si>
    <t>Partida</t>
  </si>
  <si>
    <t>m²</t>
  </si>
  <si>
    <t>Conducto rectangular Climaver Neto ISOVER</t>
  </si>
  <si>
    <t>Conducto rectangular para la distribución de aire climatizado formado por panel rígido de alta densidad de lana de vidrio Climaver Neto "ISOVER", según UNE-EN 13162, de 25 mm de espesor, revestido por un complejo triplex aluminio visto + malla de fibra de vidrio + kraft por el exterior y un tejido de vidrio acústico de alta resistencia mecánica (tejido NETO) por el interior, resistencia térmica 0,78 m²K/W, conductividad térmica 0,032 W/(mK). Incluso p/p de cortes, codos y derivaciones, sellado de uniones con cola Climaver, embocaduras, soportes metálicos galvanizados, elementos de fijación, sellado de tramos con cinta Climaver Neto de aluminio, accesorios de montaje, piezas especiales, limpieza y retirada de los materiales sobrantes a contenedor. Totalmente montado, conexionado y probado.
Incluye: Replanteo del recorrido de los conductos. Marcado y posterior anclaje de los soportes de los conductos. Montaje y fijación de conductos. Sellado de las uniones. Limpieza final.
Criterio de medición de proyecto: Superficie proyectada, según documentación gráfica de Proyecto, calculada como producto del perímetro exterior por la longitud del tramo, medida entre los ejes de los elementos o de los puntos a conectar, sin descontar las piezas especiales.
Criterio de medición de obra: Se medirá la superficie realmente ejecutada según especificaciones de Proyecto.</t>
  </si>
  <si>
    <t>Uds.</t>
  </si>
  <si>
    <t>Largo</t>
  </si>
  <si>
    <t>Ancho</t>
  </si>
  <si>
    <t>Alto</t>
  </si>
  <si>
    <t>Parcial</t>
  </si>
  <si>
    <t>Subtotal</t>
  </si>
  <si>
    <t>13.03.03</t>
  </si>
  <si>
    <t>Partida</t>
  </si>
  <si>
    <t>ud</t>
  </si>
  <si>
    <t>DIfusor rotacional VDW-Q-Z-H-M/500x24/600/Q21</t>
  </si>
  <si>
    <t>Suministro e instalación de difusor rotacional con conexión vertical VDW-Q-Z-H-M/500x24/600/Q21 marca "Trox" o similar con montaje en falso techo. Incluye plenum de conexión, p.p de material auxiliar, replanteo con techos, terminación con placa de 600x600mm, compuerta de regulación y conducto flexible de diametro 160mm. Incluso todo medio auxiliar y material necesario para su correcta ejecución. Totalmente montado, instalado y funcionando.</t>
  </si>
  <si>
    <t>Uds.</t>
  </si>
  <si>
    <t>Largo</t>
  </si>
  <si>
    <t>Ancho</t>
  </si>
  <si>
    <t>Alto</t>
  </si>
  <si>
    <t>Parcial</t>
  </si>
  <si>
    <t>Subtotal</t>
  </si>
  <si>
    <t>13.03.04</t>
  </si>
  <si>
    <t>Partida</t>
  </si>
  <si>
    <t>ud</t>
  </si>
  <si>
    <t>Rejilla de extracción AFP-15</t>
  </si>
  <si>
    <t>Suministro e instalación de rejilla rectangular para ejecución en falso techo AFP-15 marca "Trox" o similar con lamas a 15º, con regulación y plenum de conexión a conducto rectangular. Incluye p.p de meterial formación conducto, replanteo con techos, material auxiliar y marco para ejecución en falso techo, Incluso todo medio auxiliar y material para su correcta ejecución. Totalmente montado y funcionando.</t>
  </si>
  <si>
    <t>Uds.</t>
  </si>
  <si>
    <t>Largo</t>
  </si>
  <si>
    <t>Ancho</t>
  </si>
  <si>
    <t>Alto</t>
  </si>
  <si>
    <t>Parcial</t>
  </si>
  <si>
    <t>Subtotal</t>
  </si>
  <si>
    <t>13.03.05</t>
  </si>
  <si>
    <t>Partida</t>
  </si>
  <si>
    <t>ud</t>
  </si>
  <si>
    <t>Rejilla de extracción lineal AR-AG 625x125</t>
  </si>
  <si>
    <t>Rejilla de extracción lineal AR-AG 625x125 + plenum. Incluye replanteo en obra.</t>
  </si>
  <si>
    <t>Uds.</t>
  </si>
  <si>
    <t>Largo</t>
  </si>
  <si>
    <t>Ancho</t>
  </si>
  <si>
    <t>Alto</t>
  </si>
  <si>
    <t>Parcial</t>
  </si>
  <si>
    <t>Subtotal</t>
  </si>
  <si>
    <t>13.03.06</t>
  </si>
  <si>
    <t>Partida</t>
  </si>
  <si>
    <t>ud</t>
  </si>
  <si>
    <t>Rejilla de extracción lineal AR-AG 1025x125</t>
  </si>
  <si>
    <t>Rejilla de extracción lineal AR-AG 1025x125 + plenum
. Incluye replanteo en obra.</t>
  </si>
  <si>
    <t>Uds.</t>
  </si>
  <si>
    <t>Largo</t>
  </si>
  <si>
    <t>Ancho</t>
  </si>
  <si>
    <t>Alto</t>
  </si>
  <si>
    <t>Parcial</t>
  </si>
  <si>
    <t>Subtotal</t>
  </si>
  <si>
    <t>12.03.07</t>
  </si>
  <si>
    <t>Partida</t>
  </si>
  <si>
    <t>Ud</t>
  </si>
  <si>
    <t>Compuerta regulación JZ-A-R/300x180/0 "TROX", de 300x180 mm.</t>
  </si>
  <si>
    <t>Compuerta rectangular para la regulación del caudal de aire y la presión o para el cierre de conductos en instalaciones de ventilación con lamas acopladas en el mismo sentido, JZ-A-R/300x180/0 "TROX", de 300x180 mm, lamas perfiladas de chapa de acero galvanizado, ejes y palancas exteriores de acero cincado, casquillos de plástico especial, accionamiento situado en el lado derecho de la compuerta. Incluso conexionado eléctrico, accesorios de montaje y elementos de fijación. Totalmente montada, conexionada y probada.
Incluye: Replanteo. Fijación de la compuerta. Conexión al conducto.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</si>
  <si>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</si>
  <si>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</si>
  <si>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</si>
  <si>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</si>
  <si>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</si>
  <si>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</si>
  <si>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13.03.08</t>
  </si>
  <si>
    <t>Partida</t>
  </si>
  <si>
    <t>ud</t>
  </si>
  <si>
    <t>Rejilla de impulsión lineal AEH-11-AG 1225x165</t>
  </si>
  <si>
    <t>Rejilla de impulsión lineal AEH-11-AG 1225x165 + plenum. Incluye replanteo en obra.</t>
  </si>
  <si>
    <t>Uds.</t>
  </si>
  <si>
    <t>Largo</t>
  </si>
  <si>
    <t>Ancho</t>
  </si>
  <si>
    <t>Alto</t>
  </si>
  <si>
    <t>Parcial</t>
  </si>
  <si>
    <t>Subtotal</t>
  </si>
  <si>
    <t>V.F.</t>
  </si>
  <si>
    <t>13.03.09</t>
  </si>
  <si>
    <t>Partida</t>
  </si>
  <si>
    <t>ud</t>
  </si>
  <si>
    <t>Rejilla de retorno/impulsión AR-AG-325x165</t>
  </si>
  <si>
    <t>Rejilla de retorno AR-AG-325x165. Incluye replanteo en obra.</t>
  </si>
  <si>
    <t>Uds.</t>
  </si>
  <si>
    <t>Largo</t>
  </si>
  <si>
    <t>Ancho</t>
  </si>
  <si>
    <t>Alto</t>
  </si>
  <si>
    <t>Parcial</t>
  </si>
  <si>
    <t>Subtotal</t>
  </si>
  <si>
    <t>Impulsión</t>
  </si>
  <si>
    <t>Retorno</t>
  </si>
  <si>
    <t>13.03.10</t>
  </si>
  <si>
    <t>Partida</t>
  </si>
  <si>
    <t>ud</t>
  </si>
  <si>
    <t>Rejilla de retorno/impulsión AR-AG-225x125</t>
  </si>
  <si>
    <t>Rejilla de retorno e impulsión AR-AG-225x125. Incluye replanteo en obra.</t>
  </si>
  <si>
    <t>Uds.</t>
  </si>
  <si>
    <t>Largo</t>
  </si>
  <si>
    <t>Ancho</t>
  </si>
  <si>
    <t>Alto</t>
  </si>
  <si>
    <t>Parcial</t>
  </si>
  <si>
    <t>Subtotal</t>
  </si>
  <si>
    <t>13.03.11</t>
  </si>
  <si>
    <t>Partida</t>
  </si>
  <si>
    <t>ud</t>
  </si>
  <si>
    <t>Rejilla muro toma de aire AGS-T-625x525</t>
  </si>
  <si>
    <t>Rejilla muro toma de aire AGS-T-625x525. Incluye malla antipájaros, replanteo en obra.</t>
  </si>
  <si>
    <t>Uds.</t>
  </si>
  <si>
    <t>Largo</t>
  </si>
  <si>
    <t>Ancho</t>
  </si>
  <si>
    <t>Alto</t>
  </si>
  <si>
    <t>Parcial</t>
  </si>
  <si>
    <t>Subtotal</t>
  </si>
  <si>
    <t>13.03.12</t>
  </si>
  <si>
    <t>Partida</t>
  </si>
  <si>
    <t>ud</t>
  </si>
  <si>
    <t>Recuperador de calor Modelo “SOLER Y PALAU” RHE-4500-HDL-OFR o equivalente</t>
  </si>
  <si>
    <t>Suministro e instalación en suelo de recuperador de calor aire-aire, con intercambiador de flujo cruzado, batería de agua, caudal máximo de 4100 m³/h, para montaje vertical y nivel de presión sonora de 62 dBA en campo libre a 1,5 m, modelo “SOLER Y PALAU” RHE-4500-HDL-OFR o equivalente, con caja de acero galvanizado, con aislamiento, clase B según UNE-EN 13501-1, soportes antivibratorios, embocaduras de 400 mm de diámetro con junta estanca y filtros F7 con eficacia hasta 90%, clase D según UNE-EN 13501-1, 2 ventiladores centrífugos con motores eléctricos trifásicos 2x1.6 kW, aislamiento F, protección IP55, caja de bornes externa con protección IP55. Totalmente montado, conexionado y probado.
Incluye: Suminstro, replanteo. Colocación y fijación del recuperador. Conexionado con la red eléctrica.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</si>
  <si>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</si>
  <si>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</si>
  <si>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</si>
  <si>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</si>
  <si>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</si>
  <si>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</si>
  <si>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ICR015</t>
  </si>
  <si>
    <t>Partida</t>
  </si>
  <si>
    <t>m</t>
  </si>
  <si>
    <t>Conducto circular de pared simple helicoidal de acero galvanizado, de 400 mm de diámetro y 0,5 mm de espesor.</t>
  </si>
  <si>
    <t>Conducto circular de pared simple helicoidal de acero galvanizado, de 400 mm de diámetro y 0,5 mm de espesor, con refuerzos, suministrado en tramos de 3 ó 5 m, para instalaciones de ventilación y climatización. Incluso accesorios de montaje y elementos de fijación.
Incluye: Suministro, replanteo del recorrido de los conductos. Marcado y posterior anclaje de los soportes de los conductos. Montaje y fijación de conductos. Comprobación de su correcto funcionamiento.
Criterio de medición de proyecto: Longitud proyectada, según documentación gráfica de Proyecto, medida entre los ejes de los elementos o de los puntos a conectar, descontando las piezas especiales.
Criterio de medición de obra: Se medirá la longitud realmente ejecutada según especificaciones de Proyecto.</t>
  </si>
  <si>
    <t>Uds.</t>
  </si>
  <si>
    <t>Largo</t>
  </si>
  <si>
    <t>Ancho</t>
  </si>
  <si>
    <t>Alto</t>
  </si>
  <si>
    <t>Parcial</t>
  </si>
  <si>
    <t>Subtotal</t>
  </si>
  <si>
    <t>ICR025</t>
  </si>
  <si>
    <t>Partida</t>
  </si>
  <si>
    <t>m</t>
  </si>
  <si>
    <t>Red de conductos flexibles de distribución de aire, constituida por tubo flexible de 80 mm de diámetro.</t>
  </si>
  <si>
    <t>Red de conductos flexibles de distribución de aire, constituida por tubo flexible de 80 mm de diámetro, formado por un complejo de poliéster y aluminio con refuerzo de alambre tratado contra la oxidación en forma de espiral helicoidal. Incluso cinta de aluminio y elementos de fijación con una separación máxima de 2,50 m.
Incluye: Replanteo del recorrido del conducto y de la situación de los elementos de sujeción. Presentación de tubos flexibles para conducción de aire. Colocación y fijación de tubos flexibles para conducción de aire.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</si>
  <si>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</si>
  <si>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</si>
  <si>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</si>
  <si>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</si>
  <si>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</si>
  <si>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</si>
  <si>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ICR015b</t>
  </si>
  <si>
    <t>Partida</t>
  </si>
  <si>
    <t>m</t>
  </si>
  <si>
    <t>Conducto circular de pared simple helicoidal de acero inoxidable, de 150 mm de diámetro</t>
  </si>
  <si>
    <t>Conducto circular de pared simple helicoidal de acero inoxidable, de 150 mm de diámetro y 0,5 mm de espesor, suministrado en tramos de 3 ó 5 m. Incluso accesorios de montaje y elementos de fijación.
Incluye: Replanteo del recorrido de los conductos. Marcado y posterior anclaje de los soportes de los conductos. Montaje y fijación de conductos. Comprobación de su correcto funcionamiento.
Criterio de medición de proyecto: Longitud proyectada, según documentación gráfica de Proyecto, medida entre los ejes de los elementos o de los puntos a conectar, descontando las piezas especiales.
Criterio de medición de obra: Se medirá la longitud realmente ejecutada según especificaciones de Proyecto.</t>
  </si>
  <si>
    <t>13.03</t>
  </si>
  <si>
    <t>13.04</t>
  </si>
  <si>
    <t>Capítulo</t>
  </si>
  <si>
    <t>Distribución tuberías</t>
  </si>
  <si>
    <t>13.04.01</t>
  </si>
  <si>
    <t>Partida</t>
  </si>
  <si>
    <t>m</t>
  </si>
  <si>
    <t>Línea frigorífica doble realizada con tubería para gas mediante tubo de cobre sin soldadura, de 3/8" de diámetro y 0,8 mm de espesor con coquilla de espuma elastomérica, de 11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t>
  </si>
  <si>
    <t>Línea frigorífica doble realizada con tubería para gas mediante tubo de cobre sin soldadura, de 3/8" de diámetro y 0,8 mm de espesor con coquilla de espuma elastomérica, de 11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
Incluye: Suminstro, replanteo del recorrido de la línea. Encintado de los extremos. Colocación del aislamiento. Montaje y fijación de la línea. Abocardado. Vaciado para su carga.
Criterio de medición de proyecto: Longitud medida según documentación gráfica de Proyecto.
Criterio de medición de obra: Se medirá la longitud realmente ejecutada según especificaciones de Proyecto.</t>
  </si>
  <si>
    <t>13.04.02</t>
  </si>
  <si>
    <t>Partida</t>
  </si>
  <si>
    <t>m</t>
  </si>
  <si>
    <t>Línea frigorífica doble realizada con tubería para gas mediante tubo de cobre sin soldadura, de 5/8" de diámetro y 1 mm de espesor con coquilla de espuma elastomérica, de 16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t>
  </si>
  <si>
    <t>Línea frigorífica doble realizada con tubería para gas mediante tubo de cobre sin soldadura, de 5/8" de diámetro y 1 mm de espesor con coquilla de espuma elastomérica, de 16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
Incluye: Suministro, replanteo del recorrido de la línea. Encintado de los extremos. Colocación del aislamiento. Montaje y fijación de la línea. Abocardado. Vaciado para su carga.
Criterio de medición de proyecto: Longitud medida según documentación gráfica de Proyecto.
Criterio de medición de obra: Se medirá la longitud realmente ejecutada según especificaciones de Proyecto.</t>
  </si>
  <si>
    <t>13.04.03</t>
  </si>
  <si>
    <t>Partida</t>
  </si>
  <si>
    <t>m</t>
  </si>
  <si>
    <t>Tubería de distribución de agua fría y caliente de climatización formada por tubo multicapa de polipropileno copolímero random/aluminio/polipropileno copolímero random (PP-R/Al/PP-R), de 20 mm de diámetro exterior, PN=20 atm, colocado superficialmente en el interior del edificio, con aislamiento mediante coquilla flexible de espuma elastomérica.</t>
  </si>
  <si>
    <t>Tubería de distribución de agua fría y caliente de climatización formada por tubo multicapa de polipropileno copolímero random/aluminio/polipropileno copolímero random (PP-R/Al/PP-R), de 20 mm de diámetro exterior, PN=20 atm y 2,8 mm de espesor, colocado superficialmente en el interior del edificio, con aislamiento mediante coquilla flexible de espuma elastomérica. Incluso p/p de material auxiliar para montaje y sujeción a la obra, accesorios y piezas especiales. Totalmente montada, conexionada y probada.
Incluye: Suministro, replanteo del recorrido de las tuberías, accesorios y piezas especiales. Colocación y fijación de tuberías, accesorios y piezas especiales. Colocación del aislamiento.
Criterio de medición de proyecto: Longitud medida según documentación gráfica de Proyecto.
Criterio de medición de obra: Se medirá la longitud realmente ejecutada según especificaciones de Proyecto.</t>
  </si>
  <si>
    <t>13.04</t>
  </si>
  <si>
    <t>13</t>
  </si>
  <si>
    <t>14</t>
  </si>
  <si>
    <t>Capítulo</t>
  </si>
  <si>
    <t>ELÉCTRICAS</t>
  </si>
  <si>
    <t>14.01</t>
  </si>
  <si>
    <t>Capítulo</t>
  </si>
  <si>
    <t>Derivaciones individuales</t>
  </si>
  <si>
    <t>14.01.01</t>
  </si>
  <si>
    <t>Partida</t>
  </si>
  <si>
    <t>m</t>
  </si>
  <si>
    <t>Derivación individual trifásica fija en superficie para local comercial u oficina,a1 5G16 mm²</t>
  </si>
  <si>
    <t>Derivación individual trifásica fija en superficie para local comercial u oficina, delimitada entre la centralización de contadores o la caja de protección y medida y el cuadro de mando y protección de cada usuario, formada por cables unipolares con conductores de cobre, ES07Z1-K (AS) Cca-s1b,d1,a1 5G16 mm², siendo su tensión asignada de 450/750 V, en canal protectora de PVC rígido, de 30x40 mm. Incluso caja de derivación, accesorios, elementos de sujeción e hilo de mando para cambio de tarifa. Totalmente montada, conexionada y probada. TODOS LOS CABLES DEBERÁN TENER CERTIFICACIÓN CPR.
Incluye: Replanteo y trazado de la línea. Colocación y fijación de la canal protectora. Tendido de cables. Conexionado.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</si>
  <si>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</si>
  <si>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</si>
  <si>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</si>
  <si>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</si>
  <si>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</si>
  <si>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</si>
  <si>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14.01.02</t>
  </si>
  <si>
    <t>Partida</t>
  </si>
  <si>
    <t>ud</t>
  </si>
  <si>
    <t>Cuadro general de mando y protección.</t>
  </si>
  <si>
    <t>Cuadro general de mando y protección, formado por caja empotrable de material aislante con puerta opaca, con los dispositivos según esquema unifilar de planos marca Schneider o equivalente. Montado, instalado y probado. Incluye conexión con los diferentes circuitos, conexionado con la red existente suministradora, conexionado con el sistema fotovoltaico, incluso cualquier medio material, cableado de conexiones o auxiliar necesario para la correcta ejecución del cuadro. TODOS LOS CABLES DEBERÁN TENER CERTIFICACIÓN CPR.
Incluye aparamenta con contactos auxiliares para la obtención del estado del circuito, conexionados al cuadro de control
Incluye: Suministro, replanteo. Colocación de la caja para el cuadro. Materiales y medios auxiliares, cableado de conexión, Montaje de los componentes. Legalización del cuadro.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</si>
  <si>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</si>
  <si>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</si>
  <si>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</si>
  <si>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</si>
  <si>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</si>
  <si>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</si>
  <si>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14.01</t>
  </si>
  <si>
    <t>14.02</t>
  </si>
  <si>
    <t>Capítulo</t>
  </si>
  <si>
    <t>Solar fotovoltaica</t>
  </si>
  <si>
    <t>14.02.01</t>
  </si>
  <si>
    <t>Partida</t>
  </si>
  <si>
    <t>Ud</t>
  </si>
  <si>
    <t>Módulo solar fotovoltaico de células de silicio monocristalino, potencia máxima (Wp) 330 W, tensión a máxima potencia (Vmp) 38,3 V, intensidad a máxima potencia (Imp) 8,62 A, tensión en circuito abierto (Voc) 46,7 V, intensidad de cortocircuito (Isc) 9,15 A, eficiencia 16,9%.</t>
  </si>
  <si>
    <t>Módulo solar fotovoltaico de células de silicio monocristalino, potencia máxima (Wp) 330 W, tensión a máxima potencia (Vmp) 38,3 V, intensidad a máxima potencia (Imp) 8,62 A, tensión en circuito abierto (Voc) 46,7 V, intensidad de cortocircuito (Isc) 9,15 A, eficiencia 16,9%, 72 células de 156x156 mm, vidrio exterior templado de 4 mm de espesor, capa adhesiva de etilvinilacetato (EVA), capa posterior de polifluoruro de vinilo, poliéster y polifluoruro de vinilo (TPT), marco de aluminio anodizado, temperatura de trabajo -40°C hasta 85°C, dimensiones 1954x982x45 mm, resistencia a la carga del viento 245 kg/m², resistencia a la carga de la nieve 551 kg/m², peso 29 kg, con caja de conexiones con diodos, cables y conectores. Incluso accesorios de montaje y material de conexionado eléctrico, sin incluir la estructura soporte. Totalmente montado, conexionado y probado.
Incluye: Colocación y fijación del módulo. Conexionado.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</si>
  <si>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</si>
  <si>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</si>
  <si>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</si>
  <si>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</si>
  <si>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</si>
  <si>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</si>
  <si>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14.02.02</t>
  </si>
  <si>
    <t>Partida</t>
  </si>
  <si>
    <t>Ud</t>
  </si>
  <si>
    <t>Inversor central trifásico para conexión a red, potencia máxima de entrada 24 kW, voltaje de entrada máximo 900 Vcc, potencia nominal de salida 20 kW, potencia máxima de salida 22 kW, eficiencia máxima 96%.</t>
  </si>
  <si>
    <t>Inversor central trifásico para conexión a red, potencia máxima de entrada 24 kW, voltaje de entrada máximo 900 Vcc, potencia nominal de salida 20 kW, potencia máxima de salida 22 kW, eficiencia máxima 96%, rango de voltaje de entrada de 540 a 635 Vcc, dimensiones 570x570x1170 mm, con inversor compacto sinusoidal PWM, procesador de señales digitales DSP, pantalla gráfica LCD, puertos RS-232 y RS-485, dispositivo MaxControl para alarma automática, supervisión del inversor y evaluación de datos de rendimiento. Incluso accesorios necesarios para su correcta instalación. Totalmente montado, conexionado y probado.
Incluye: Montaje, fijación y nivelación. Conexionado.
Criterio de medición de proyecto: Número de unidades previstas, según documentación gráfica de Proyecto.
Criterio de medición de obra: Se medirá el número de unidades realmente ejecutadas según especificaciones de Proyecto.</t>
  </si>
  <si>
    <t>ZCB010</t>
  </si>
  <si>
    <t>Partida</t>
  </si>
  <si>
    <t>Ud</t>
  </si>
  <si>
    <t>Estructura soporte paneles fotovoltaicos coplanar</t>
  </si>
  <si>
    <t>Estructura soporte paneles fotovoltaicos coplanar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</si>
  <si>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</si>
  <si>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</si>
  <si>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</si>
  <si>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</si>
  <si>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</si>
  <si>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</si>
  <si>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14.02.03</t>
  </si>
  <si>
    <t>Partida</t>
  </si>
  <si>
    <t>ud</t>
  </si>
  <si>
    <t>Subestructura soporte paneles fotovoltaicos sobre cubierta plana</t>
  </si>
  <si>
    <t>Partida correspondiente a la subestructura autoportante Solarbloc HS o equivalente, para instalación en cubierta, sin perforación de la misma. Incluye todos los medios auxiliares y material necesarios para su correcta ejecución. Totalmente instalada.</t>
  </si>
  <si>
    <t>Uds.</t>
  </si>
  <si>
    <t>Largo</t>
  </si>
  <si>
    <t>Ancho</t>
  </si>
  <si>
    <t>Alto</t>
  </si>
  <si>
    <t>Parcial</t>
  </si>
  <si>
    <t>Subtotal</t>
  </si>
  <si>
    <t>14.02.04</t>
  </si>
  <si>
    <t>Partida</t>
  </si>
  <si>
    <t>m</t>
  </si>
  <si>
    <t>Cable eléctrico unipolar, P-Sun CPRO "PRYSMIAN", resistente a la intemperie, para instalaciones fotovoltaicas, garantizado por 30 años, tipo ZZ-F, tensión nominal 0,6/1 kV, tensión máxima en corriente continua 1,8 kV, reacción al fuego clase Eca, con conductor de cobre recocido, flexible (clase 5), de 1x4 mm² de sección, aislamiento de elastómero reticulado, de tipo EI6, cubierta de elastómero reticulado, de tipo EM5, aislamiento clase II, de color negro.</t>
  </si>
  <si>
    <t>Cable eléctrico unipolar, P-Sun CPRO "PRYSMIAN", resistente a la intemperie, para instalaciones fotovoltaicas, garantizado por 30 años, tipo ZZ-F, tensión nominal 0,6/1 kV, tensión máxima en corriente continua 1,8 kV, reacción al fuego clase Eca, con conductor de cobre recocido, flexible (clase 5), de 1x4 mm² de sección, aislamiento de elastómero reticulado, de tipo EI6, cubierta de elastómero reticulado, de tipo EM5, aislamiento clase II, de color negro, y con las siguientes características: no propagación de la llama, baja emisión de humos opacos, reducida emisión de gases tóxicos, libre de halógenos, nula emisión de gases corrosivos, resistencia a la absorción de agua, resistencia al frío, resistencia a los rayos ultravioleta, resistencia a los agentes químicos, resistencia a las grasas y aceites, resistencia a los golpes y resistencia a la abrasión.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</si>
  <si>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14.02</t>
  </si>
  <si>
    <t>14.03</t>
  </si>
  <si>
    <t>Capítulo</t>
  </si>
  <si>
    <t>Cables</t>
  </si>
  <si>
    <t>14.03.01</t>
  </si>
  <si>
    <t>Partida</t>
  </si>
  <si>
    <t>m</t>
  </si>
  <si>
    <t>Cable multipolar RZ1-K (AS) 3x1,5 mm² de sección</t>
  </si>
  <si>
    <t>Cable multipolar RZ1-K (AS), siendo su tensión asignada de 0,6/1 kV, reacción al fuego clase Cca-s1b,d1,a1, con conductor de cobre clase 5 (-K) de 3x1,5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</si>
  <si>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</si>
  <si>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</si>
  <si>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</si>
  <si>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</si>
  <si>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</si>
  <si>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</si>
  <si>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14.03.02</t>
  </si>
  <si>
    <t>Partida</t>
  </si>
  <si>
    <t>m</t>
  </si>
  <si>
    <t>Cable multipolar RZ1-K (AS) 3x2,5 mm² de sección</t>
  </si>
  <si>
    <t>Cable multipolar RZ1-K (AS), siendo su tensión asignada de 0,6/1 kV, reacción al fuego clase Cca-s1b,d1,a1, con conductor de cobre clase 5 (-K) de 3x2,5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</si>
  <si>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</si>
  <si>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</si>
  <si>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</si>
  <si>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</si>
  <si>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</si>
  <si>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</si>
  <si>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14.03.03</t>
  </si>
  <si>
    <t>Partida</t>
  </si>
  <si>
    <t>m</t>
  </si>
  <si>
    <t>Cable multipolar RZ1-K (AS) 3x4 mm² de sección</t>
  </si>
  <si>
    <t>Cable multipolar RZ1-K (AS), siendo su tensión asignada de 0,6/1 kV, reacción al fuego clase Cca-s1b,d1,a1, con conductor de cobre clase 5 (-K) de 3x4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</si>
  <si>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</si>
  <si>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</si>
  <si>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</si>
  <si>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</si>
  <si>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</si>
  <si>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</si>
  <si>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14.03.04</t>
  </si>
  <si>
    <t>Partida</t>
  </si>
  <si>
    <t>m</t>
  </si>
  <si>
    <t>Cable multipolar RZ1-K (AS) 3x6 mm² de sección</t>
  </si>
  <si>
    <t>Cable multipolar RZ1-K (AS), siendo su tensión asignada de 0,6/1 kV, reacción al fuego clase Cca-s1b,d1,a1, con conductor de cobre clase 5 (-K) de 3x6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</si>
  <si>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IEH010</t>
  </si>
  <si>
    <t>Partida</t>
  </si>
  <si>
    <t>m</t>
  </si>
  <si>
    <t>Cable multipolar H07ZZ-F (AS) 4G2,5 mm² de sección</t>
  </si>
  <si>
    <t>Cable multipolar H07ZZ-F (AS), siendo su tensión asignada de 450/750 V, reacción al fuego clase Cca-s1b,d1,a1, con conductor de cobre clase 5 (-F) de 4G2,5 mm² de sección, con aislamiento de compuesto reticulado a base de poliolefina libre de halógenos (Z) y cubierta de compuesto reticulado a base de poliolefina libre de halógenos (Z). Incluso p/p de accesorios y elementos de sujeción.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</si>
  <si>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IEH010b</t>
  </si>
  <si>
    <t>Partida</t>
  </si>
  <si>
    <t>m</t>
  </si>
  <si>
    <t>Cable multipolar H07ZZ-F (AS) 4G6 mm² de sección</t>
  </si>
  <si>
    <t>Cable multipolar H07ZZ-F (AS), siendo su tensión asignada de 450/750 V, reacción al fuego clase Cca-s1b,d1,a1, con conductor de cobre clase 5 (-F) de 4G6 mm² de sección, con aislamiento de compuesto reticulado a base de poliolefina libre de halógenos (Z) y cubierta de compuesto reticulado a base de poliolefina libre de halógenos (Z). Incluso p/p de accesorios y elementos de sujeción.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</si>
  <si>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IAF070</t>
  </si>
  <si>
    <t>Partida</t>
  </si>
  <si>
    <t>m</t>
  </si>
  <si>
    <t>Cable FTP no propagador de la llama de 4 pares trenzados de cobre, categoría 6a</t>
  </si>
  <si>
    <t>Cable FTP no propagador de la llama de 4 pares trenzados de cobre, categoría 6a, con vaina exterior de poliolefina termoplástica LSFH libre de halógenos, con baja emisión de humos y gases corrosivos de 6,2 mm de diámetro.. Incluso accesorios y elementos de sujeción.
Incluye: Tendido de cables.
Criterio de medición de proyecto: Longitud medida según documentación gráfica de Proyecto.
Criterio de medición de obra: Se medirá la longitud realmente ejecutada según especificaciones de Proyecto.</t>
  </si>
  <si>
    <t>14.03</t>
  </si>
  <si>
    <t>14.04</t>
  </si>
  <si>
    <t>Capítulo</t>
  </si>
  <si>
    <t>Mecanismos</t>
  </si>
  <si>
    <t>14.04.01</t>
  </si>
  <si>
    <t>Partida</t>
  </si>
  <si>
    <t>Ud</t>
  </si>
  <si>
    <t>Interruptor unipolar (1P), gama básica, intensidad asignada 10 AX, tensión asignada 250 V, con tecla simple, de color blanco y marco embellecedor para 1 elemento, de color blanco; instalación empotrada.</t>
  </si>
  <si>
    <t>Interruptor unipolar (1P), gama básica, intensidad asignada 10 AX, tensión asignada 250 V, con tecla simple, de color blanco y marco embellecedor para 1 elemento, de color blanco; instalación empotrada.
Incluye: Suministro,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caja para mecanismo empotrado.</t>
  </si>
  <si>
    <t>Uds.</t>
  </si>
  <si>
    <t>Largo</t>
  </si>
  <si>
    <t>Ancho</t>
  </si>
  <si>
    <t>Alto</t>
  </si>
  <si>
    <t>Parcial</t>
  </si>
  <si>
    <t>Subtotal</t>
  </si>
  <si>
    <t>14.04.02</t>
  </si>
  <si>
    <t>Partida</t>
  </si>
  <si>
    <t>Ud</t>
  </si>
  <si>
    <t>Base de toma de corriente con contacto de tierra (2P+T), tipo Schuko, gama básica, intensidad asignada 16 A, tensión asignada 250 V, con tapa, de color blanco y marco embellecedor para 1 elemento, de color blanco; instalación empotrada.</t>
  </si>
  <si>
    <t>Base de toma de corriente con contacto de tierra (2P+T), tipo Schuko, gama básica, intensidad asignada 16 A, tensión asignada 250 V, con tapa, de color blanco y marco embellecedor para 1 elemento, de color blanco; instalación empotrada.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caja para mecanismo empotrado.</t>
  </si>
  <si>
    <t>Uds.</t>
  </si>
  <si>
    <t>Largo</t>
  </si>
  <si>
    <t>Ancho</t>
  </si>
  <si>
    <t>Alto</t>
  </si>
  <si>
    <t>Parcial</t>
  </si>
  <si>
    <t>Subtotal</t>
  </si>
  <si>
    <t>14.04.03</t>
  </si>
  <si>
    <t>Partida</t>
  </si>
  <si>
    <t>Ud</t>
  </si>
  <si>
    <t>Base de toma de corriente con contacto de tierra (2P+T), tipo Schuko, estanco, con grado de protección IP55, monobloc, gama básica, intensidad asignada 16 A, tensión asignada 250 V, con tapa y caja con tapa, de color gris; instalación en superficie.</t>
  </si>
  <si>
    <t>Base de toma de corriente con contacto de tierra (2P+T), tipo Schuko, estanco, con grado de protección IP55, monobloc, gama básica, intensidad asignada 16 A, tensión asignada 250 V, con tapa y caja con tapa, de color gris;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</si>
  <si>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</si>
  <si>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</si>
  <si>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</si>
  <si>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</si>
  <si>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</si>
  <si>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</si>
  <si>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14.04.04</t>
  </si>
  <si>
    <t>Partida</t>
  </si>
  <si>
    <t>Ud</t>
  </si>
  <si>
    <t>Base de toma de corriente con contacto de tierra (2P+T), tipo Schuko, estanco, con grado de protección IP55, monobloc, gama básica, intensidad asignada 20 A, tensión asignada 250 V, con tapa y caja con tapa, de color gris; instalación en superficie.</t>
  </si>
  <si>
    <t>Base de toma de corriente con contacto de tierra (2P+T), tipo Schuko, estanco, con grado de protección IP55, monobloc, gama básica, intensidad asignada 20 A, tensión asignada 250 V, con tapa y caja con tapa, de color gris;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</si>
  <si>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</si>
  <si>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</si>
  <si>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</si>
  <si>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</si>
  <si>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</si>
  <si>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</si>
  <si>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14.04.05</t>
  </si>
  <si>
    <t>Partida</t>
  </si>
  <si>
    <t>ud</t>
  </si>
  <si>
    <t>Toma eléctrica secamanos 20A.</t>
  </si>
  <si>
    <t>Toma de corriente (2P+T), con grado de protección IP55, monoblock, gama básic, intensidad asignada de 20A, tensión asignada 250 V, con tapa ciega rectangular de color blanco, para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</si>
  <si>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</si>
  <si>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</si>
  <si>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</si>
  <si>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</si>
  <si>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</si>
  <si>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</si>
  <si>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14.04.06</t>
  </si>
  <si>
    <t>Partida</t>
  </si>
  <si>
    <t>ud</t>
  </si>
  <si>
    <t>Reubicación de Megafonia</t>
  </si>
  <si>
    <t>Partida correspondiente al desmontaje, acopio y recolocación de megafonia existente, acorde con la nueva distribución en planta. Incluye p.p de cableado, conexionado al sistema de megafonia existente, reubicación o sustitución de elementos deteriorados o estropeados, replanteo en obra, incluso cajas de empalme, todo medio material y auxiliar necesario para su correcta ejecución. Totaltmente montado, probado y funcionando.</t>
  </si>
  <si>
    <t>14.04.07</t>
  </si>
  <si>
    <t>Partida</t>
  </si>
  <si>
    <t>ud</t>
  </si>
  <si>
    <t>Kit de alarma WC Adaptado</t>
  </si>
  <si>
    <t>Suministro e instalación de KIT de alarma para aseos accesibles y cabinas de vestuarios acorde al RD 173/2010, formado por un control de alarma, visor óptico acústico, un pulsador de reset, un tirador de techo con córdon y luz de señalización y un adhesivo de aseo accesible. Caracteristicas:
-Control de alarma.
Fuente de alimentación integrada
Batería de seguridad para funcionamiento sin alimentación
Indicador led de alta luminosidad
Potente sonido de alarma
Botón de reset
Indicador luminoso de alimentación
-Visor óptico.
Se alimenta desde el control de alarma
Indicador led de alta luminosidad
Potente sonido de alarma
-Pulsador de reset local.
Botón de reset
Indicador luminoso de alarma activada
-Tirador de techo.
Instalación de superficie
Indicador led de alarma activada
2,5 metros de cordón con dos tiradores de anilla
-Adhesivo de baño para minusválidos.
Adhesivo indicativo de alta calidad
Dimensiones: 11x11 centímetros
Incluye todo medio material y auxiliar para su correcta ejecución en obra, incluso cajas de emplame, cableado y conexionado. Totalmente montado, probado y funcionando.</t>
  </si>
  <si>
    <t>14.04</t>
  </si>
  <si>
    <t>14.05</t>
  </si>
  <si>
    <t>Capítulo</t>
  </si>
  <si>
    <t>Canalizaciones</t>
  </si>
  <si>
    <t>14.05.01</t>
  </si>
  <si>
    <t>Partida</t>
  </si>
  <si>
    <t>m</t>
  </si>
  <si>
    <t>Suministro e instalación fija en superficie de canalización de bandeja perforada de acero galvanizado, de 100x25 mm.</t>
  </si>
  <si>
    <t>Suministro e instalación fija en superficie de canalización de bandeja perforada de acero galvanizado, de 100x25 mm. Incluso cajas de empalme, cajas de derivación, accesorios etc..
Incluye: Replanteo. Colocación y fijación de la bandeja.
Criterio de medición de proyecto: Longitud medida según documentación gráfica de Proyecto.
Criterio de medición de obra: Se medirá la longitud realmente ejecutada según especificaciones de Proyecto.</t>
  </si>
  <si>
    <t>IEI050</t>
  </si>
  <si>
    <t>Partida</t>
  </si>
  <si>
    <t>Ud</t>
  </si>
  <si>
    <t>DESPLAZAMIENTO PUNTO DE FICHAJE.</t>
  </si>
  <si>
    <t>Desplazamiento de punto de fichaje existente, con desmontaje, acopio y recolocación, acorde con la nuev a distribución en planta. Incluye p.p de cajas empotradas, cableado, conexionado al sistema de datos existente, reubicación o sustitución de elementos deteriorados o estropeados, replanteo en obra, incluso todo medio material y auxiliar necesario para su correcta ejecución. Totaltmente montado, probado y funcionando.</t>
  </si>
  <si>
    <t>Uds.</t>
  </si>
  <si>
    <t>Largo</t>
  </si>
  <si>
    <t>Ancho</t>
  </si>
  <si>
    <t>Alto</t>
  </si>
  <si>
    <t>Parcial</t>
  </si>
  <si>
    <t>Subtotal</t>
  </si>
  <si>
    <t>14.05</t>
  </si>
  <si>
    <t>14</t>
  </si>
  <si>
    <t>15</t>
  </si>
  <si>
    <t>Capítulo</t>
  </si>
  <si>
    <t>FONTANERÍA</t>
  </si>
  <si>
    <t>15.01</t>
  </si>
  <si>
    <t>Capítulo</t>
  </si>
  <si>
    <t>Tubos de alimentación</t>
  </si>
  <si>
    <t>15.01.01</t>
  </si>
  <si>
    <t>Partida</t>
  </si>
  <si>
    <t>m</t>
  </si>
  <si>
    <t>Tubería para alimentación de agua potable, colocada superficialmente, formada por tubo de polietileno reticulado (PE-Xa), serie 5, modelo Aqua Pipe "UPONOR IBERIA", de 63 mm de diámetro exterior, PN=6 atm.</t>
  </si>
  <si>
    <t>Tubería para alimentación de agua potable, colocada superficialmente y fijada al paramento, formada por tubo de polietileno reticulado (PE-Xa), serie 5, modelo Aqua Pipe "UPONOR IBERIA", de 63 mm de diámetro exterior, PN=6 atm y 5,8 mm de espesor, sistema de unión Quick and Easy, suministrado en rollos. Incluso aislamiento mediante coquilla elastómera, p/p de elementos de montaje y sujeción a la obra, accesorios y piezas especiales, y demás material auxiliar.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</si>
  <si>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</si>
  <si>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</si>
  <si>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</si>
  <si>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</si>
  <si>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</si>
  <si>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</si>
  <si>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15.01</t>
  </si>
  <si>
    <t>15.02</t>
  </si>
  <si>
    <t>Capítulo</t>
  </si>
  <si>
    <t>Contadores</t>
  </si>
  <si>
    <t>15.02.01</t>
  </si>
  <si>
    <t>Partida</t>
  </si>
  <si>
    <t>Ud</t>
  </si>
  <si>
    <t>Contador general de agua de 2 1/2" DN 63 mm.</t>
  </si>
  <si>
    <t>Contador general de agua 2 1/2" DN 63 mm, colocado en armario prefabricado, conectado al ramal de acometida y al tubo de alimentación, formada por llave de corte general de compuerta de latón fundido; grifo de comprobación; filtro retenedor de residuos; válvula de retención de latón y llave de salida de compuerta de latón fundido. Incluso cerradura especial de cuadradillo y demás material auxiliar. Totalmente montada, conexionada y probada.
Incluye: Contador y replanteo. Colocación y fijación de accesorios y piezas especiales. Conexionado.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el contador.</t>
  </si>
  <si>
    <t>Uds.</t>
  </si>
  <si>
    <t>Largo</t>
  </si>
  <si>
    <t>Ancho</t>
  </si>
  <si>
    <t>Alto</t>
  </si>
  <si>
    <t>Parcial</t>
  </si>
  <si>
    <t>Subtotal</t>
  </si>
  <si>
    <t>15.02</t>
  </si>
  <si>
    <t>15.03</t>
  </si>
  <si>
    <t>Capítulo</t>
  </si>
  <si>
    <t>Instalación interior</t>
  </si>
  <si>
    <t>15.03.01</t>
  </si>
  <si>
    <t>Partida</t>
  </si>
  <si>
    <t>m</t>
  </si>
  <si>
    <t>Tubería para instalación interior de fontanería, colocada superficialmente, formada por tubo de polietileno reticulado (PE-Xa), serie 5, de 16 mm de diámetro exterior, PN=6 atm.</t>
  </si>
  <si>
    <t>Tubería para instalación interior, colocada superficialmente y fijada al paramento, formada por tubo de polietileno reticulado (PE-Xa), serie 5, de 16 mm de diámetro exterior, PN=6 atm y 1,8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</si>
  <si>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</si>
  <si>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</si>
  <si>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</si>
  <si>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</si>
  <si>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</si>
  <si>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</si>
  <si>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15.03.02</t>
  </si>
  <si>
    <t>Partida</t>
  </si>
  <si>
    <t>m</t>
  </si>
  <si>
    <t>Tubería para instalación interior de fontanería, colocada superficialmente, formada por tubo de polietileno reticulado (PE-Xa), serie 5, de 20 mm de diámetro exterior, PN=6 atm.</t>
  </si>
  <si>
    <t>Tubería para instalación interior, colocada superficialmente y fijada al paramento, formada por tubo de polietileno reticulado (PE-Xa), serie 5, de 20 mm de diámetro exterior, PN=6 atm y 1,9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</si>
  <si>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</si>
  <si>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</si>
  <si>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</si>
  <si>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</si>
  <si>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</si>
  <si>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</si>
  <si>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15.03.03</t>
  </si>
  <si>
    <t>Partida</t>
  </si>
  <si>
    <t>m</t>
  </si>
  <si>
    <t>Tubería para instalación interior de fontanería, colocada superficialmente, formada por tubo de polietileno reticulado (PE-Xa), serie 5, de 25 mm de diámetro exterior, PN=6 atm.</t>
  </si>
  <si>
    <t>Tubería para instalación interior, colocada superficialmente y fijada al paramento, formada por tubo de polietileno reticulado (PE-Xa), serie 5, de 25 mm de diámetro exterior, PN=6 atm y 2,3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</si>
  <si>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</si>
  <si>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</si>
  <si>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</si>
  <si>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</si>
  <si>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</si>
  <si>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</si>
  <si>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15.03.04</t>
  </si>
  <si>
    <t>Partida</t>
  </si>
  <si>
    <t>m</t>
  </si>
  <si>
    <t>Tubería para instalación interior de fontanería, colocada superficialmente, formada por tubo de polietileno reticulado (PE-Xa), serie 5, de 32 mm de diámetro exterior, PN=6 atm.</t>
  </si>
  <si>
    <t>Tubería para instalación interior, colocada superficialmente y fijada al paramento, formada por tubo de polietileno reticulado (PE-Xa), serie 5, de 32 mm de diámetro exterior, PN=6 atm y 2,9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</si>
  <si>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</si>
  <si>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</si>
  <si>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</si>
  <si>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</si>
  <si>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</si>
  <si>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</si>
  <si>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15.03.05</t>
  </si>
  <si>
    <t>Partida</t>
  </si>
  <si>
    <t>m</t>
  </si>
  <si>
    <t>Tubería para instalación interior de fontanería, colocada superficialmente, formada por tubo de polietileno reticulado (PE-Xa), serie 5, de 40 mm de diámetro exterior, PN=6 atm.</t>
  </si>
  <si>
    <t>Tubería para instalación interior, colocada superficialmente y fijada al paramento, formada por tubo de polietileno reticulado (PE-Xa), serie 5, de 40 mm de diámetro exterior, PN=6 atm y 3,7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</si>
  <si>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</si>
  <si>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</si>
  <si>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</si>
  <si>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</si>
  <si>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</si>
  <si>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</si>
  <si>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15.03.06</t>
  </si>
  <si>
    <t>Partida</t>
  </si>
  <si>
    <t>m</t>
  </si>
  <si>
    <t>Tubería para instalación interior de fontanería, colocada superficialmente, formada por tubo de polietileno reticulado (PE-Xa), serie 5, de 50 mm de diámetro exterior, PN=6 atm.</t>
  </si>
  <si>
    <t>Tubería para instalación interior, colocada superficialmente y fijada al paramento, formada por tubo de polietileno reticulado (PE-Xa), serie 5, de 50 mm de diámetro exterior, PN=6 atm y 4,6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</si>
  <si>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</si>
  <si>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</si>
  <si>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</si>
  <si>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</si>
  <si>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</si>
  <si>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</si>
  <si>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15.03.07</t>
  </si>
  <si>
    <t>Partida</t>
  </si>
  <si>
    <t>Ud</t>
  </si>
  <si>
    <t>Válvula de esfera de latón niquelado para roscar de 1/2".</t>
  </si>
  <si>
    <t>Válvula de esfera de latón niquelado para roscar de 1/2".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</si>
  <si>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</si>
  <si>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</si>
  <si>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</si>
  <si>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</si>
  <si>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</si>
  <si>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</si>
  <si>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15.03.08</t>
  </si>
  <si>
    <t>Partida</t>
  </si>
  <si>
    <t>Ud</t>
  </si>
  <si>
    <t>Válvula de esfera de latón niquelado para roscar de 3/4".</t>
  </si>
  <si>
    <t>Válvula de esfera de latón niquelado para roscar de 3/4".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</si>
  <si>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</si>
  <si>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</si>
  <si>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</si>
  <si>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</si>
  <si>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</si>
  <si>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</si>
  <si>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15.03.09</t>
  </si>
  <si>
    <t>Partida</t>
  </si>
  <si>
    <t>Ud</t>
  </si>
  <si>
    <t>Válvula de esfera de latón niquelado para roscar de 1".</t>
  </si>
  <si>
    <t>Válvula de esfera de latón niquelado para roscar de 1".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</si>
  <si>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</si>
  <si>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</si>
  <si>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</si>
  <si>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</si>
  <si>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</si>
  <si>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</si>
  <si>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15.03.10</t>
  </si>
  <si>
    <t>Partida</t>
  </si>
  <si>
    <t>Ud</t>
  </si>
  <si>
    <t>Válvula de esfera de latón niquelado para roscar de 1 1/4".</t>
  </si>
  <si>
    <t>Válvula de esfera de latón niquelado para roscar de 1 1/4".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</si>
  <si>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</si>
  <si>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</si>
  <si>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</si>
  <si>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</si>
  <si>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</si>
  <si>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</si>
  <si>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15.03.11</t>
  </si>
  <si>
    <t>Partida</t>
  </si>
  <si>
    <t>Ud</t>
  </si>
  <si>
    <t>Válvula mezcladora para regulación de la temperatura, de latón niquelado.</t>
  </si>
  <si>
    <t>Suministro e instalación en superficie de válvula mezcladora para regulación de la temperatura, de latón niquelado, caudal medio de 45 l/min a 3 bar de presión, presión máxima de trabajo de 6 bar, con mando de regulación de la temperatura entre 30°C y 60°C, entradas y salida roscadas hembra de 3/4" de diámetro. Totalmente montada, conexionada y probada.
Incluye: Replanteo. Colocación de la válvula. Conexionado.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</si>
  <si>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</si>
  <si>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</si>
  <si>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</si>
  <si>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</si>
  <si>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</si>
  <si>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</si>
  <si>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Retorno ACS</t>
  </si>
  <si>
    <t>IFW010</t>
  </si>
  <si>
    <t>Partida</t>
  </si>
  <si>
    <t>Ud</t>
  </si>
  <si>
    <t>Válvula de esfera de latón niquelado para roscar de 1 1/2".</t>
  </si>
  <si>
    <t>Válvula de esfera de latón niquelado para roscar de 1 1/2".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</si>
  <si>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</si>
  <si>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</si>
  <si>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</si>
  <si>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</si>
  <si>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</si>
  <si>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</si>
  <si>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IFW060</t>
  </si>
  <si>
    <t>Partida</t>
  </si>
  <si>
    <t>Ud</t>
  </si>
  <si>
    <t>Válvula limitadora de presión de latón, de 2 1/2" DN 63 mm de diámetro, presión máxima de entrada de 25 bar.</t>
  </si>
  <si>
    <t>Válvula limitadora de presión de latón, de 2 1/2" DN 63 mm de diámetro, presión máxima de entrada de 25 bar y presión de salida regulable entre 1 y 6 bar. Incluso manómetro, elementos de montaje y demás accesorios necesarios para su correcto funcionamiento. Totalmente montada, conexionada y probada.
Incluye: Replanteo. Conexionado.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</si>
  <si>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</si>
  <si>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</si>
  <si>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</si>
  <si>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</si>
  <si>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</si>
  <si>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</si>
  <si>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IFW010b</t>
  </si>
  <si>
    <t>Partida</t>
  </si>
  <si>
    <t>Ud</t>
  </si>
  <si>
    <t>Válvula de esfera de latón niquelado para roscar de 2 1/2" DN 63 mm.</t>
  </si>
  <si>
    <t>Válvula de esfera de latón niquelado para roscar de 2 1/2" DN 63 mm.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</si>
  <si>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</si>
  <si>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</si>
  <si>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</si>
  <si>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</si>
  <si>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</si>
  <si>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</si>
  <si>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15.03</t>
  </si>
  <si>
    <t>15</t>
  </si>
  <si>
    <t>16</t>
  </si>
  <si>
    <t>Capítulo</t>
  </si>
  <si>
    <t>ILUMINACIÓN</t>
  </si>
  <si>
    <t>16.01</t>
  </si>
  <si>
    <t>Partida</t>
  </si>
  <si>
    <t>Ud</t>
  </si>
  <si>
    <t>DETECTOR DE MOVIMIENTO POR INFRARROJOS PARA AUTOMATIZACIÓN DEL SISTEMA DE ALUMBRADO</t>
  </si>
  <si>
    <t>Suministro e instalación en la superficie de la pared de detector de movimiento por infrarrojos para automatización del sistema de alumbrado, ángulo de detección de 140°, alcance frontal de 12 m y lateral de 8 m, regulable en tiempo y en sensibilidad lumínica, alimentación a 230 V y 50 Hz, poder de ruptura de 10 A a 250 V, cargas máximas recomendadas: 2000 W para lámparas incandescentes, 600 VA para lámparas fluorescentes, 600 VA para lámparas halógenas de bajo voltaje, 2000 W para lámparas halógenas, 600 VA para lámparas de bajo consumo, 600 VA para luminarias tipo Downlight, 60 VA para lámparas LED, temporización regulable de 3 s a 30 min, sensibilidad lumínica regulable de 5 a 2000 lux, temperatura de trabajo entre -20°C y 40°C, grado de protección IP55, de 80x72x100 mm. Incluso cableado, sujeciones y replanteo en obra,
Incluye: Suminstro, cableado,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</si>
  <si>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</si>
  <si>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</si>
  <si>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</si>
  <si>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</si>
  <si>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</si>
  <si>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</si>
  <si>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16.02</t>
  </si>
  <si>
    <t>Partida</t>
  </si>
  <si>
    <t>Ud</t>
  </si>
  <si>
    <t>DETECTOR DE MOVIMIENTO POR RADIOFRECUENCIA PARA AUTOMATIZACIÓN DEL SISTEMA DE ALUMBRADO</t>
  </si>
  <si>
    <t>Suministro e instalación oculta en falso techo no metálico de detector de movimiento por radiofrecuencia para automatización del sistema de alumbrado, ángulo de detección de 270° con montaje en paramento vertical y de 360° con montaje en techo, alcance frontal de 0,5 a 6 m y lateral de 3 m a 1,7 m de altura con montaje en paramento vertical y de 6 m de diámetro a 2,4 m de altura con montaje en techo, regulable en tiempo, en sensibilidad lumínica y en distancia de captación, alimentación a 230 V y 50 Hz, poder de ruptura de 6 A a 230 V, con conmutación en paso por cero, recomendada para lámparas fluorescentes y lámparas LED, cargas máximas recomendadas: 1300 W para lámparas incandescentes, 1300 VA para lámparas fluorescentes, 1300 VA para lámparas halógenas de bajo voltaje, 1300 W para lámparas halógenas, 1300 VA para lámparas de bajo consumo, 1300 VA para luminarias tipo Downlight, 500 VA para lámparas LED, temporización regulable de 3 s a 30 min, sensibilidad lumínica regulable de 5 a 2000 lux, temperatura de trabajo entre 0°C y 50°C, grado de protección IP20, de 116x78x42 mm. Incluso sujeciones y replanteo en obra de nueva ubicación.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</si>
  <si>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</si>
  <si>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</si>
  <si>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</si>
  <si>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</si>
  <si>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</si>
  <si>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</si>
  <si>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16.03</t>
  </si>
  <si>
    <t>Partida</t>
  </si>
  <si>
    <t>Ud</t>
  </si>
  <si>
    <t>LUMINARIA CIRCULAR DE TECHO DOWNLIGHT, DE 81 MM DE DIÁMETRO Y 40 MM DE ALTURA, PARA 3 LED DE 1 W. INCLUSO LÁMPARAS.</t>
  </si>
  <si>
    <t>Suministro e instalación empotrada de luminaria circular de techo Downlight, de 81 mm de diámetro y 40 mm de altura, para 3 led de 1 W; aro embellecedor de aluminio inyectado, acabado termoesmaltado, de color blanco; protección IP44 y aislamiento clase F. Incluso lámparas.
Incluye: Replanteo. Montaje, replanteo en obra, conexionado y comprobación de su correcto funcionamiento.</t>
  </si>
  <si>
    <t>16.04</t>
  </si>
  <si>
    <t>Partida</t>
  </si>
  <si>
    <t>ud</t>
  </si>
  <si>
    <t>LUMINARIA CIRCULAR DE TECHO DOWNLIGHT ESTANCA, DE 81 MM DE DIÁMETRO Y 40 MM DE ALTURA, PARA 3 LED DE 1 W. INCLUSO LÁMPARAS.</t>
  </si>
  <si>
    <t>Suministro e instalación empotrada de luminaria circular de techo Downlight estanca, de 81 mm de diámetro y 40 mm de altura, para 3 led de 1 W; aro embellecedor de aluminio inyectado, acabado termoesmaltado, de color blanco; protección IP65 y aislamiento clase F. Incluso lámparas.
Incluye: Replanteo. Montaje, conexionado y comprobación de su correcto funcionamiento.</t>
  </si>
  <si>
    <t>Uds.</t>
  </si>
  <si>
    <t>Largo</t>
  </si>
  <si>
    <t>Ancho</t>
  </si>
  <si>
    <t>Alto</t>
  </si>
  <si>
    <t>Parcial</t>
  </si>
  <si>
    <t>Subtotal</t>
  </si>
  <si>
    <t>Duchas V.F.</t>
  </si>
  <si>
    <t>Duchas V.M.</t>
  </si>
  <si>
    <t>16.05</t>
  </si>
  <si>
    <t>Partida</t>
  </si>
  <si>
    <t>Ud</t>
  </si>
  <si>
    <t>LUMINARIA CUADRADA MODULAR, DE 596X596X91 MM, LED. INCLUSO LÁMPARAS.</t>
  </si>
  <si>
    <t>Suministro e instalación empotrada de luminaria cuadrada modular, de 596x596x91 mm, LED, con cuerpo de luminaria de chapa de acero acabado lacado, de color blanco y lamas transversales estriadas; reflector de aluminio, acabado brillante; balasto magnético; protección IP20 y aislamiento clase F. Incluso lámparas.
Incluye: Replanteo. Montaje, conexionado y comprobación de su correcto funcionamiento.</t>
  </si>
  <si>
    <t>16.06</t>
  </si>
  <si>
    <t>Partida</t>
  </si>
  <si>
    <t>m</t>
  </si>
  <si>
    <t>SISTEMA CONJUNTO TIRA LED Y PERFIL, 1XLED31S/830</t>
  </si>
  <si>
    <t>Sistema de iluminación básica de tira led y perfil de alojamiento, de 1 m de longitud,compuesto de perfil de alojamiento de tiras de led de aluminio anodizado, color natural, acabado mate, suministrado en barras de 2,5 m de longitud, difusor de luz indirecta de polimetilmetacrilato, suministrado en barras de 2,5 m de longitud, tira de led, de color blanco cálido (3300K), en bobina, con grado de protección IP65, de 120 led/m y 4,8 W/m de potencia, y fuente de alimentación de 24 V, de 30 W de potencia.
Incluye: Replanteo. Corte, colocación y fijación del perfil. Montaje, conexionado y comprobación de su correcto funcionamiento.</t>
  </si>
  <si>
    <t>Uds.</t>
  </si>
  <si>
    <t>Largo</t>
  </si>
  <si>
    <t>Ancho</t>
  </si>
  <si>
    <t>Alto</t>
  </si>
  <si>
    <t>Parcial</t>
  </si>
  <si>
    <t>Subtotal</t>
  </si>
  <si>
    <t>16.07</t>
  </si>
  <si>
    <t>Partida</t>
  </si>
  <si>
    <t>ud</t>
  </si>
  <si>
    <t>PERFIL LED ALUMINIO COLGANTE 33W</t>
  </si>
  <si>
    <t>Perfil LED de aluminio a medida Pensado para suspender del techo. Incluye tapas y difusor ya ensamblado y cables de suspensión. Alimentación a 24V DC. Use fuente de alimentación subministrada y replanteo. (incluida en el precio). Temperatura de Color: 3000-3500K, 4000-4500K o 5500-6000K. Escoger en el desplegable. Longitudes estándar: 1.2m o 2.4m. Longitud máxima sin cortes: 2.4m. Corte a medida según su proyecto. Totalmente instalada, montada, conexionada y probada.</t>
  </si>
  <si>
    <t>Uds.</t>
  </si>
  <si>
    <t>Largo</t>
  </si>
  <si>
    <t>Ancho</t>
  </si>
  <si>
    <t>Alto</t>
  </si>
  <si>
    <t>Parcial</t>
  </si>
  <si>
    <t>Subtotal</t>
  </si>
  <si>
    <t>III100</t>
  </si>
  <si>
    <t>Partida</t>
  </si>
  <si>
    <t>Ud</t>
  </si>
  <si>
    <t>LUMINARIA CIRCULAR EMPOTRABLE DE TECHO DOWNLIGHT, DE 220 MM DE DIÁMETRO Y 60 MM DE ALTURA; PROTECCIÓN IP20.</t>
  </si>
  <si>
    <t>Suministro e instalación empotrada de luminaria circular de techo Downlight, de 220 mm de diámetro y 60 mm de altura, aro embellecedor de policarbonato, de color blanco; protección IP20. Incluso lámparas.
Incluye: Suministro,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las ayudas de albañilería para instalaciones.</t>
  </si>
  <si>
    <t>Uds.</t>
  </si>
  <si>
    <t>Largo</t>
  </si>
  <si>
    <t>Ancho</t>
  </si>
  <si>
    <t>Alto</t>
  </si>
  <si>
    <t>Parcial</t>
  </si>
  <si>
    <t>Subtotal</t>
  </si>
  <si>
    <t>Hall</t>
  </si>
  <si>
    <t>III010</t>
  </si>
  <si>
    <t>Partida</t>
  </si>
  <si>
    <t>Ud</t>
  </si>
  <si>
    <t>LUMINARIA ESTANCA DE SUPERFICIE, DE 1276X100X100 MM, PARA 1 LÁMPARA FLUORESCENTE TL DE 36 W. MODELO STANDARD.</t>
  </si>
  <si>
    <t>Suministro e instalación en la superficie del techo de luminaria, de 1276x100x100 mm, para 1 lámpara fluorescente TL de 36 W, con cuerpo de poliéster reforzado con fibra de vidrio; reflector interior de chapa de acero, acabado termoesmaltado, de color blanco; difusor de metacrilato; balasto electrónico; protección IP65 y rendimiento mayor del 65%. Incluso lámparas. Modelo standard.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</si>
  <si>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</si>
  <si>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</si>
  <si>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</si>
  <si>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</si>
  <si>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</si>
  <si>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</si>
  <si>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C. Técnico</t>
  </si>
  <si>
    <t>C. Limpieza</t>
  </si>
  <si>
    <t>16</t>
  </si>
  <si>
    <t>17</t>
  </si>
  <si>
    <t>Capítulo</t>
  </si>
  <si>
    <t>CONTRA INCENDIOS</t>
  </si>
  <si>
    <t>17.01</t>
  </si>
  <si>
    <t>Capítulo</t>
  </si>
  <si>
    <t>Extintores</t>
  </si>
  <si>
    <t>17.01.01</t>
  </si>
  <si>
    <t>Partida</t>
  </si>
  <si>
    <t>Ud</t>
  </si>
  <si>
    <t>Extintor portátil de polvo químico ABC polivalente antibrasa, con presión incorporada, de eficacia 21A-144B-C, con 6 kg de agente extintor, con manómetro y manguera con boquilla difusora, alojado en armario metálico con puerta acristalada, de 700x280x210 mm. Incluso luna incolora y accesorios de montaje.</t>
  </si>
  <si>
    <t>Extintor portátil de polvo químico ABC polivalente antibrasa, con presión incorporada, de eficacia 21A-144B-C, con 6 kg de agente extintor, con manómetro y manguera con boquilla difusora, alojado en armario metálico con puerta acristalada, de 700x280x210 mm. Incluso luna incolora y accesorios de montaje.
Incluye: Replanteo. Fijación del armario al paramento. Colocación del extintor dentro del armario. Colocación, montaje, ajuste y fijación de la luna.
Criterio de medición de proyecto: Número de unidades previstas, según documentación gráfica de Proyecto.
Criterio de medición de obra: Se medirá el número de unidades realmente colocadas según especificaciones de Proyecto.</t>
  </si>
  <si>
    <t>Uds.</t>
  </si>
  <si>
    <t>Largo</t>
  </si>
  <si>
    <t>Ancho</t>
  </si>
  <si>
    <t>Alto</t>
  </si>
  <si>
    <t>Parcial</t>
  </si>
  <si>
    <t>Subtotal</t>
  </si>
  <si>
    <t>17.01.02</t>
  </si>
  <si>
    <t>Partida</t>
  </si>
  <si>
    <t>Ud</t>
  </si>
  <si>
    <t>Extintor portátil de nieve carbónica CO2, de eficacia 89B, con 5 kg de agente extintor, con manguera y trompa difusora, alojado en armario metálico con puerta acristalada, de 700x280x210 mm. Incluso luna incolora y accesorios de montaje.</t>
  </si>
  <si>
    <t>Extintor portátil de nieve carbónica CO2, de eficacia 89B, con 5 kg de agente extintor, con manguera y trompa difusora, alojado en armario metálico con puerta acristalada, de 700x280x210 mm. Incluso luna incolora y accesorios de montaje.
Incluye: Replanteo. Fijación del armario al paramento. Colocación del extintor dentro del armario. Colocación, montaje, ajuste y fijación de la luna.
Criterio de medición de proyecto: Número de unidades previstas, según documentación gráfica de Proyecto.
Criterio de medición de obra: Se medirá el número de unidades realmente colocadas según especificaciones de Proyecto.</t>
  </si>
  <si>
    <t>Uds.</t>
  </si>
  <si>
    <t>Largo</t>
  </si>
  <si>
    <t>Ancho</t>
  </si>
  <si>
    <t>Alto</t>
  </si>
  <si>
    <t>Parcial</t>
  </si>
  <si>
    <t>Subtotal</t>
  </si>
  <si>
    <t>17.01</t>
  </si>
  <si>
    <t>17.02</t>
  </si>
  <si>
    <t>Capítulo</t>
  </si>
  <si>
    <t>Alumbrado de emergencia</t>
  </si>
  <si>
    <t>17.02.01</t>
  </si>
  <si>
    <t>Partida</t>
  </si>
  <si>
    <t>Ud</t>
  </si>
  <si>
    <t>SUMINISTRO E INSTALACIÓN EN SUPERFICIE DE LUMINARIA DE EMERGENCIA ESTANCA, CON TUBO LINEAL FLUORESCENTE, 8 W.</t>
  </si>
  <si>
    <t>Suministro e instalación en superficie de luminaria de emergencia estanca, con tubo lineal fluorescente, 8 W - G5, flujo luminoso 240 lúmenes, carcasa de 405x134x134 mm, clase I, IP65, con baterías de Ni-Cd de alta temperatura, autonomía de 1 h, alimentación a 230 V, tiempo de carga 24 h. Incluso accesorios y elementos de fijación.
Incluye: Replanteo. Fijación y nivelación.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</si>
  <si>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</si>
  <si>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</si>
  <si>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</si>
  <si>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</si>
  <si>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</si>
  <si>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</si>
  <si>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17.02</t>
  </si>
  <si>
    <t>17.03</t>
  </si>
  <si>
    <t>Capítulo</t>
  </si>
  <si>
    <t>Detección y alarma</t>
  </si>
  <si>
    <t>17.03.01</t>
  </si>
  <si>
    <t>Partida</t>
  </si>
  <si>
    <t>ud</t>
  </si>
  <si>
    <t>Reubicación de detectores</t>
  </si>
  <si>
    <t>Partida correspondiente a la reubicación y reutilización de detectores existentes y alarmas. Incluye desmontaje, replanteo en obra de nueva ubicación, reubicación, cableado y canalización, conexión con centralita y reprogramación, colocación y planos as-build. Incluso todo material y medios auxiliares necesarios para la correcta instalación de los detectores. Totalmente montado, probado y funcionando.</t>
  </si>
  <si>
    <t>Uds.</t>
  </si>
  <si>
    <t>Largo</t>
  </si>
  <si>
    <t>Ancho</t>
  </si>
  <si>
    <t>Alto</t>
  </si>
  <si>
    <t>Parcial</t>
  </si>
  <si>
    <t>Subtotal</t>
  </si>
  <si>
    <t>17.03</t>
  </si>
  <si>
    <t>17.04</t>
  </si>
  <si>
    <t>Capítulo</t>
  </si>
  <si>
    <t>Señalización</t>
  </si>
  <si>
    <t>17.04.01</t>
  </si>
  <si>
    <t>Partida</t>
  </si>
  <si>
    <t>Ud</t>
  </si>
  <si>
    <t>Placa de señalización de equipos contra incendios, de poliestireno fotoluminiscente, de 210x210 mm, colgadas</t>
  </si>
  <si>
    <t>Placa de señalización de equipos contra incendios, de poliestireno fotoluminiscente, de 210x210 mm, colgadas del techo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</si>
  <si>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</si>
  <si>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</si>
  <si>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</si>
  <si>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</si>
  <si>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</si>
  <si>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</si>
  <si>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Señalización PCI</t>
  </si>
  <si>
    <t>17.04.02</t>
  </si>
  <si>
    <t>Partida</t>
  </si>
  <si>
    <t>ud</t>
  </si>
  <si>
    <t>Señalización de evacuación colgada</t>
  </si>
  <si>
    <t>Placa de señalización de evacuación de emergencia, de poliestireno fotoluminiscente, de 210x210 mm, colgada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</si>
  <si>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IOS020</t>
  </si>
  <si>
    <t>Partida</t>
  </si>
  <si>
    <t>Ud</t>
  </si>
  <si>
    <t>PLACA DE SEÑALIZACIÓN DE EVACUACIÓN, DE 224X224 MM colgada</t>
  </si>
  <si>
    <t>Placa de señalización de medios de evacuación, de PVC fotoluminiscente, con categoría de fotoluminiscencia A según UNE 23035-4, de 224x224 mm, colgada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</si>
  <si>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</si>
  <si>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</si>
  <si>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</si>
  <si>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</si>
  <si>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</si>
  <si>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</si>
  <si>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V.F.</t>
  </si>
  <si>
    <t>V.M.</t>
  </si>
  <si>
    <t>Vestíbulo</t>
  </si>
  <si>
    <t>IOS010</t>
  </si>
  <si>
    <t>Partida</t>
  </si>
  <si>
    <t>Ud</t>
  </si>
  <si>
    <t>PLACA DE SEÑALIZACIÓN DE EQUIPOS CONTRA INCENDIOS DE 297X297 MM.</t>
  </si>
  <si>
    <t>Placa de señalización de equipos contra incendios, de PVC fotoluminiscente, con categoría de fotoluminiscencia A según UNE 23035-4, de 297x297 mm.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</si>
  <si>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</si>
  <si>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</si>
  <si>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</si>
  <si>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</si>
  <si>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</si>
  <si>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</si>
  <si>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V.F.</t>
  </si>
  <si>
    <t>V.M.</t>
  </si>
  <si>
    <t>Vestíbulo</t>
  </si>
  <si>
    <t>17.04</t>
  </si>
  <si>
    <t>17.05</t>
  </si>
  <si>
    <t>Capítulo</t>
  </si>
  <si>
    <t>Sistemas de extinción fijos</t>
  </si>
  <si>
    <t>17.05.02</t>
  </si>
  <si>
    <t>Partida</t>
  </si>
  <si>
    <t>ud</t>
  </si>
  <si>
    <t>Reubicación de Rociadores</t>
  </si>
  <si>
    <t>Partida correspondiente a la reubicación y reutilización de rociadores existentes. Incluye vaciado y corte de la instalación, tubeías, válvulería, sustitución material deteriorado, desmontaje, reubicación, anulación de tramos obsoletos, replanteo en obra de nueva ubicación, conexionado y planos as-build. Incluso todo material y medios auxiliares necesarios para la correcta instalación de los rociadores. Totalmente instalados y comprobados.</t>
  </si>
  <si>
    <t>Uds.</t>
  </si>
  <si>
    <t>Largo</t>
  </si>
  <si>
    <t>Ancho</t>
  </si>
  <si>
    <t>Alto</t>
  </si>
  <si>
    <t>Parcial</t>
  </si>
  <si>
    <t>Subtotal</t>
  </si>
  <si>
    <t>17.05.01</t>
  </si>
  <si>
    <t>Partida</t>
  </si>
  <si>
    <t>Ud</t>
  </si>
  <si>
    <t>Suministro e instalación empotrada de Boca de incendio equipada (BIE) de 25 mm</t>
  </si>
  <si>
    <t>Suministro e instalación empotrada de Boca de incendio equipada (BIE) de 25 mm (1") y de 660x660x215 mm, compuesta de: armario construido en acero de 1,2 mm de espesor, acabado con pintura epoxi color rojo RAL 3000 y puerta semiciega con ventana de metacrilato de acero de 1,2 mm de espesor, acabado con pintura epoxi color rojo RAL 3000; devanadera metálica giratoria abatible 180° permitiendo la extracción de la manguera en cualquier dirección, pintada en rojo epoxi, con alimentación axial; manguera semirrígida de 20 m de longitud; lanza de tres efectos (cierre, pulverización y chorro compacto) construida en plástico ABS y válvula de cierre tipo esfera de 25 mm (1"), de latón, con manómetro 0-16 bar. Incluso accesorios y elementos de fijación.
Incluye: Replanteo. Colocación del armario. Conexionado.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</si>
  <si>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</si>
  <si>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</si>
  <si>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</si>
  <si>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</si>
  <si>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</si>
  <si>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</si>
  <si>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Vest. femenino y masculino</t>
  </si>
  <si>
    <t>IOT030</t>
  </si>
  <si>
    <t>Partida</t>
  </si>
  <si>
    <t>Ud</t>
  </si>
  <si>
    <t>Suministro e instalación de rociador automático</t>
  </si>
  <si>
    <t>Suministro e instalación de rociador automático colgante, respuesta normal con ampolla fusible de vidrio frágil de 5 mm de diámetro y disolución alcohólica de color rojo, rotura a 68°C, de 1/2" DN 15 mm de diámetro de rosca, coeficiente de descarga K de 80 (métrico), presión de trabajo 12 bar, acabado lacado color bronce. Incluso accesorios y piezas especiales para conexión a la red de distribución de agua.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</si>
  <si>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17.05</t>
  </si>
  <si>
    <t>17</t>
  </si>
  <si>
    <t>18</t>
  </si>
  <si>
    <t>Capítulo</t>
  </si>
  <si>
    <t>EVACUACIÓN DE AGUAS</t>
  </si>
  <si>
    <t>18.01</t>
  </si>
  <si>
    <t>Capítulo</t>
  </si>
  <si>
    <t>Derivaciones individuales</t>
  </si>
  <si>
    <t>18.01.01</t>
  </si>
  <si>
    <t>Partida</t>
  </si>
  <si>
    <t>m</t>
  </si>
  <si>
    <t>COLECTOR ENTERRADO DE RED HORIZONTAL DE SANEAMIENTO, PARA LA EVACUACIÓN DE AGUAS RESIDUALES Y/O PLUVIALES, FORMADO POR TUBO DE PVC DE 110 MM.</t>
  </si>
  <si>
    <t>Colector enterrado de red horizontal de saneamiento, con arquetas, con una pendiente mínima del 2%, para la evacuación de aguas residuales y/o pluviales, formado por tubo de PVC liso, serie SN-4, rigidez anular nominal 4 kN/m², de 110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</si>
  <si>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Uds.</t>
  </si>
  <si>
    <t>Largo</t>
  </si>
  <si>
    <t>Ancho</t>
  </si>
  <si>
    <t>Alto</t>
  </si>
  <si>
    <t>Parcial</t>
  </si>
  <si>
    <t>Subtotal</t>
  </si>
  <si>
    <t>18.01.02</t>
  </si>
  <si>
    <t>Partida</t>
  </si>
  <si>
    <t>m</t>
  </si>
  <si>
    <t>COLECTOR ENTERRADO DE RED HORIZONTAL DE SANEAMIENTO, PARA LA EVACUACIÓN DE AGUAS RESIDUALES Y/O PLUVIALES, FORMADO POR TUBO DE PVC DE 125 MM.</t>
  </si>
  <si>
    <t>Colector enterrado de red horizontal de saneamiento, con arquetas, con una pendiente mínima del 2%, para la evacuación de aguas residuales y/o pluviales, formado por tubo de PVC liso, serie SN-4, rigidez anular nominal 4 kN/m², de 125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</si>
  <si>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Uds.</t>
  </si>
  <si>
    <t>Largo</t>
  </si>
  <si>
    <t>Ancho</t>
  </si>
  <si>
    <t>Alto</t>
  </si>
  <si>
    <t>Parcial</t>
  </si>
  <si>
    <t>Subtotal</t>
  </si>
  <si>
    <t>18.01.03</t>
  </si>
  <si>
    <t>Partida</t>
  </si>
  <si>
    <t>m</t>
  </si>
  <si>
    <t>COLECTOR ENTERRADO DE RED HORIZONTAL DE SANEAMIENTO, PARA LA EVACUACIÓN DE AGUAS RESIDUALES Y/O PLUVIALES, FORMADO POR TUBO DE PVC DE 160 MM.</t>
  </si>
  <si>
    <t>Colector enterrado de red horizontal de saneamiento, con arquetas, con una pendiente mínima del 2%, para la evacuación de aguas residuales y/o pluviales, formado por tubo de PVC liso, serie SN-4, rigidez anular nominal 4 kN/m², de 160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</si>
  <si>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Uds.</t>
  </si>
  <si>
    <t>Largo</t>
  </si>
  <si>
    <t>Ancho</t>
  </si>
  <si>
    <t>Alto</t>
  </si>
  <si>
    <t>Parcial</t>
  </si>
  <si>
    <t>Subtotal</t>
  </si>
  <si>
    <t>18.01.04</t>
  </si>
  <si>
    <t>Partida</t>
  </si>
  <si>
    <t>m</t>
  </si>
  <si>
    <t>Red de pequeña evacuación, colocada superficialmente, de PVC, serie B, de 40 mm de diámetro, unión pegada con adhesivo.</t>
  </si>
  <si>
    <t>Red de pequeña evacuación, colocada superficialmente y fijada al paramento, formada por tubo de PVC, serie B, de 40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</si>
  <si>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</si>
  <si>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</si>
  <si>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</si>
  <si>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</si>
  <si>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</si>
  <si>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</si>
  <si>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18.01.05</t>
  </si>
  <si>
    <t>Partida</t>
  </si>
  <si>
    <t>m</t>
  </si>
  <si>
    <t>Red de pequeña evacuación, colocada superficialmente, de PVC, serie B, de 50 mm de diámetro, unión pegada con adhesivo.</t>
  </si>
  <si>
    <t>Red de pequeña evacuación, colocada superficialmente y fijada al paramento, formada por tubo de PVC, serie B, de 50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</si>
  <si>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</si>
  <si>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</si>
  <si>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</si>
  <si>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</si>
  <si>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</si>
  <si>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</si>
  <si>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18.01.06</t>
  </si>
  <si>
    <t>Partida</t>
  </si>
  <si>
    <t>m</t>
  </si>
  <si>
    <t>Red de pequeña evacuación, colocada superficialmente, de PVC, serie B, de 75 mm de diámetro, unión pegada con adhesivo.</t>
  </si>
  <si>
    <t>Red de pequeña evacuación, colocada superficialmente y fijada al paramento, formada por tubo de PVC, serie B, de 75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</si>
  <si>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</si>
  <si>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</si>
  <si>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</si>
  <si>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</si>
  <si>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</si>
  <si>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</si>
  <si>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18.01.07</t>
  </si>
  <si>
    <t>Partida</t>
  </si>
  <si>
    <t>m</t>
  </si>
  <si>
    <t>Red de pequeña evacuación, colocada superficialmente, de PVC, serie B, de 90 mm de diámetro, unión pegada con adhesivo.</t>
  </si>
  <si>
    <t>Red de pequeña evacuación, colocada superficialmente y fijada al paramento, formada por tubo de PVC, serie B, de 90 mm de diámetro y 3,2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</si>
  <si>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Uds.</t>
  </si>
  <si>
    <t>Largo</t>
  </si>
  <si>
    <t>Ancho</t>
  </si>
  <si>
    <t>Alto</t>
  </si>
  <si>
    <t>Parcial</t>
  </si>
  <si>
    <t>Subtotal</t>
  </si>
  <si>
    <t>18.01</t>
  </si>
  <si>
    <t>18.02</t>
  </si>
  <si>
    <t>Capítulo</t>
  </si>
  <si>
    <t>Sistemas de evacuación de aguas</t>
  </si>
  <si>
    <t>18.02.02</t>
  </si>
  <si>
    <t>Partida</t>
  </si>
  <si>
    <t>Ud</t>
  </si>
  <si>
    <t>BOTE SIFÓNICO DE PVC, DE 110 MM DE DIÁMETRO, CON TAPA CIEGA DE ACERO INOXIDABLE, COLOCADO SUPERFICIALMENTE BAJO EL FORJADO.</t>
  </si>
  <si>
    <t>Bote sifónico de PVC, de 110 mm de diámetro, con cinco entradas de 50 mm de diámetro y una salida de 50 mm de diámetro, con tapa ciega de acero inoxidable, colocado superficialmente bajo el forjado. Incluso prolongador, líquido limpiador y adhesivo para tubos y accesorios de PVC.
Incluye: Presentación en seco de los tubos.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</si>
  <si>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Uds.</t>
  </si>
  <si>
    <t>Largo</t>
  </si>
  <si>
    <t>Ancho</t>
  </si>
  <si>
    <t>Alto</t>
  </si>
  <si>
    <t>Parcial</t>
  </si>
  <si>
    <t>Subtotal</t>
  </si>
  <si>
    <t>18.02.04</t>
  </si>
  <si>
    <t>Partida</t>
  </si>
  <si>
    <t>m³</t>
  </si>
  <si>
    <t>RELLENO DE ZANJAS PARA INSTALACIONES, CON ARENA DE 0 A 5 MM DE DIÁMETRO Y CAPA DE HORMIGÓN ALIGERADO CON CAPA DE REGULARIZACIÓN DE MORTERO DE CEMENTO.</t>
  </si>
  <si>
    <t>Relleno de zanjas para instalaciones, con arena de 0 a 5 mm de diámetro y compactación en tongadas sucesivas de 20 cm de espesor máximo con bandeja vibrante de guiado manual, hasta alcanzar una densidad seca no inferior al 95% de la máxima obtenida en el ensayo Proctor Modificado, realizado según UNE 103501, capa hormigón aligerado de 5 cm, formado por mortero de cemento y arcilla expandida acabado con capa de regularización de mortero de cemento, industrial, M-5 de 2 cm de espesor. Incluso cinta o distintivo indicador de la instalación.
Incluye: Extendido del material de relleno en tongadas de espesor uniforme. Humectación o desecación de cada tongada. Colocación de cinta o distintivo indicador de la instalación. Compactación. Capa de hormigón aligerado y mortero de regularización.
Criterio de medición de proyecto: Volumen medido sobre las secciones teóricas de la excavación, según documentación gráfica de Proyecto.
Criterio de medición de obra: Se medirá, en perfil compactado, el volumen realmente ejecutado según especificaciones de Proyecto, sin incluir los incrementos por excesos de excavación no autorizados.
Criterio de valoración económica: El precio no incluye la realización del ensayo Proctor Modificado.</t>
  </si>
  <si>
    <t>Uds.</t>
  </si>
  <si>
    <t>Largo</t>
  </si>
  <si>
    <t>Ancho</t>
  </si>
  <si>
    <t>Alto</t>
  </si>
  <si>
    <t>Parcial</t>
  </si>
  <si>
    <t>Subtotal</t>
  </si>
  <si>
    <t>Ø110</t>
  </si>
  <si>
    <t>Ø125</t>
  </si>
  <si>
    <t>Ø160</t>
  </si>
  <si>
    <t>Ø90</t>
  </si>
  <si>
    <t>18.02.05</t>
  </si>
  <si>
    <t>Partida</t>
  </si>
  <si>
    <t>ud</t>
  </si>
  <si>
    <t>S-212 COLECTOR INSPEC. 4 BOCAS</t>
  </si>
  <si>
    <t>Colector de inspección con 4 bocas modelo S-212 marca Jimten o equivalente, dimensiones 250x160x160. Incluso reducciones, tapones, codos, accesorios, etc. necesarios para su correcta instalación.</t>
  </si>
  <si>
    <t>18.02.06</t>
  </si>
  <si>
    <t>Partida</t>
  </si>
  <si>
    <t>ud</t>
  </si>
  <si>
    <t>S-199 TERMINAL TAPA GRIS</t>
  </si>
  <si>
    <t>Terminal tapa gris modelo S-199 marca Jimten o equivalente, dimensiones 250x320</t>
  </si>
  <si>
    <t>Uds.</t>
  </si>
  <si>
    <t>Largo</t>
  </si>
  <si>
    <t>Ancho</t>
  </si>
  <si>
    <t>Alto</t>
  </si>
  <si>
    <t>Parcial</t>
  </si>
  <si>
    <t>Subtotal</t>
  </si>
  <si>
    <t>18.02.07</t>
  </si>
  <si>
    <t>Partida</t>
  </si>
  <si>
    <t>ud</t>
  </si>
  <si>
    <t>S-222 COLECTOR JTA. LABIADA</t>
  </si>
  <si>
    <t>Colector con junta labiada modelo S-222 marca Jimten o equivalente, dimensiones 250x160 H. Incluso reducciones, tapones, codos, accesorios, etc. necesarios para su correcta instalación.</t>
  </si>
  <si>
    <t>18.02.08</t>
  </si>
  <si>
    <t>Partida</t>
  </si>
  <si>
    <t>ud</t>
  </si>
  <si>
    <t>S-200 TERMINAL REJILLA GRIS</t>
  </si>
  <si>
    <t>Termianl rejilla gris modelo S-200 marca Jimten o equivalente, dimensiones 250x320</t>
  </si>
  <si>
    <t>Uds.</t>
  </si>
  <si>
    <t>Largo</t>
  </si>
  <si>
    <t>Ancho</t>
  </si>
  <si>
    <t>Alto</t>
  </si>
  <si>
    <t>Parcial</t>
  </si>
  <si>
    <t>Subtotal</t>
  </si>
  <si>
    <t>18.02.09</t>
  </si>
  <si>
    <t>Partida</t>
  </si>
  <si>
    <t>ud</t>
  </si>
  <si>
    <t>A-63 KIT SUMIDERO S.COLECTOR</t>
  </si>
  <si>
    <t>Kit sumidero sifónico colector modelo A-63 marca Jimten o equivalente, dimensiones 250 mm.</t>
  </si>
  <si>
    <t>Uds.</t>
  </si>
  <si>
    <t>Largo</t>
  </si>
  <si>
    <t>Ancho</t>
  </si>
  <si>
    <t>Alto</t>
  </si>
  <si>
    <t>Parcial</t>
  </si>
  <si>
    <t>Subtotal</t>
  </si>
  <si>
    <t>ASI050</t>
  </si>
  <si>
    <t>Partida</t>
  </si>
  <si>
    <t>m</t>
  </si>
  <si>
    <t>CANALETA PERFORADA DE DRENAJE DE ACERO INOXIDABLE, TL4 V2A 160/200 "SCHLÜTER-SYSTEMS" O EQUIVALENTE, DE 160 MM DE ANCHURA Y 40 MM DE ALTURA, CON REJILLA DE ACERO INOXIDABLE.</t>
  </si>
  <si>
    <t>Canaleta perforada de drenaje de acero inoxidable, TL4 V2A 160/200 "SCHLÜTER-SYSTEMS" o equivalente, de 2000 mm de longitud, 160 mm de anchura y 40 mm de altura, con rejilla de acero inoxidable, colocada sobre solera de hormigón en masa HM-20/B/20/I de 5 cm de espesor. Incluso recibido de canaleta, accesorios de montaje, piezas especiales y elementos de sujeción.
Incluye: Replanteo del recorrido de la canaleta de drenaje. Vertido y compactación del hormigón en formación de solera. Recibido y montaje, conexionado y comprobación de su correcto funcionamiento. Colocación de la rejilla.</t>
  </si>
  <si>
    <t>Uds.</t>
  </si>
  <si>
    <t>Largo</t>
  </si>
  <si>
    <t>Ancho</t>
  </si>
  <si>
    <t>Alto</t>
  </si>
  <si>
    <t>Parcial</t>
  </si>
  <si>
    <t>Subtotal</t>
  </si>
  <si>
    <t>V.F.</t>
  </si>
  <si>
    <t>V.M.</t>
  </si>
  <si>
    <t>ASI020b</t>
  </si>
  <si>
    <t>Partida</t>
  </si>
  <si>
    <t>Ud</t>
  </si>
  <si>
    <t>INSTALACIÓN DE SUMIDERO SIFÓNICO DE PVC, S-246 AUTOLIMPIANTE "JIMTEN" O EQUIVALENTE, DE SALIDA VERTICAL DE 50 MM DE DIÁMETRO, COLOR GRIS, PARA RECOGIDA DE AGUAS DE LOCALES HÚMEDOS.</t>
  </si>
  <si>
    <t>Instalación de sumidero sifónico de PVC, S-246 autolimpiante "JIMTEN" o equivalente, de salida vertical de 50 mm de diámetro, de 150x150 mm, color gris, para recogida de aguas de locales húmedos. Incluso accesorios de montaje, piezas especiales y elementos de sujeción.
Incluye: Replanteo y trazado. Montaje, conexionado y comprobación de su correcto funcionamiento.</t>
  </si>
  <si>
    <t>Uds.</t>
  </si>
  <si>
    <t>Largo</t>
  </si>
  <si>
    <t>Ancho</t>
  </si>
  <si>
    <t>Alto</t>
  </si>
  <si>
    <t>Parcial</t>
  </si>
  <si>
    <t>Subtotal</t>
  </si>
  <si>
    <t>V.F.</t>
  </si>
  <si>
    <t>V.M.</t>
  </si>
  <si>
    <t>ASB020</t>
  </si>
  <si>
    <t>Partida</t>
  </si>
  <si>
    <t>Ud</t>
  </si>
  <si>
    <t>CONEXIÓN DE LA RED DE SANEAMIENTO AL POZO EXISTENTE.</t>
  </si>
  <si>
    <t>Conexión de la red de saneamiento al pozo existente (con profundidad de 2,00 m.. Incluso perforaciones para paso de tuberías, recibido de las mismas, junta flexible para el empalme de la acometida y mortero de cemento para repaso y bruñido en el interior del pozo.
Incluye: Replanteo y trazado de la conexión en el pozo. Rotura del pozo con compresor. Montaje, conexionado y comprobación de su correcto funcionamiento.</t>
  </si>
  <si>
    <t>E20VRF010</t>
  </si>
  <si>
    <t>Partida</t>
  </si>
  <si>
    <t>u</t>
  </si>
  <si>
    <t>VÁLVULA ANTIRRETORNO DE POLIPROPILENO, DE 50 MM DE DIÁMETRO, CON CIERRE AUTOMÁTICO CON CLAPETA.</t>
  </si>
  <si>
    <t>Válvula antirretorno de polipropileno, de 50 mm de diámetro, con cierre automático con clapeta. Totalmente instalada, probada y funcionando, i/ p.p. de pequeño material y medios auxiliares.</t>
  </si>
  <si>
    <t>Uds.</t>
  </si>
  <si>
    <t>Largo</t>
  </si>
  <si>
    <t>Ancho</t>
  </si>
  <si>
    <t>Alto</t>
  </si>
  <si>
    <t>Parcial</t>
  </si>
  <si>
    <t>Subtotal</t>
  </si>
  <si>
    <t>Sumideros lineales</t>
  </si>
  <si>
    <t>E20VRF040</t>
  </si>
  <si>
    <t>Partida</t>
  </si>
  <si>
    <t>u</t>
  </si>
  <si>
    <t>VÁLVULA ANTIRRETORNO DE POLIPROPILENO, DE 90 MM DE DIÁMETRO, CON CIERRE AUTOMÁTICO CON CLAPETA.</t>
  </si>
  <si>
    <t>Válvula antirretorno de polipropileno, de 90 mm de diámetro, con cierre automático con clapeta. Totalmente instalada, probada y funcionando, i/ p.p. de pequeño material y medios auxiliares.</t>
  </si>
  <si>
    <t>Uds.</t>
  </si>
  <si>
    <t>Largo</t>
  </si>
  <si>
    <t>Ancho</t>
  </si>
  <si>
    <t>Alto</t>
  </si>
  <si>
    <t>Parcial</t>
  </si>
  <si>
    <t>Subtotal</t>
  </si>
  <si>
    <t>Duchas</t>
  </si>
  <si>
    <t>ASA012</t>
  </si>
  <si>
    <t>Partida</t>
  </si>
  <si>
    <t>Ud</t>
  </si>
  <si>
    <t>Arqueta de paso enterrada, de PVC, "JIMTEN", compuesta por colector de conexión de PVC, modelo S-212, de 250 mm de diámetro</t>
  </si>
  <si>
    <t>Arqueta de paso enterrada, de PVC, "JIMTEN", compuesta por colector de conexión de PVC, modelo S-212, de 250 mm de diámetro, color teja, con tres entradas, dos de 110 mm de diámetro y una de 160 mm de diámetro y una salida de 160 mm de diámetro, sobre solera de hormigón en masa HM-20/B/20/I de 20 cm de espesor, con prolongador de 0,3 m de longitud, realizado con tubo liso de PVC, de 250 mm de diámetro, color teja y tapa de PVC, modelo S-199, de 250 mm de diámetro, color gris claro, clase L-15 según UNE-EN 1253-4.
Incluye: Replanteo. Vertido y compactación del hormigón en formación de solera. Colocación de la arqueta prefabricada. Empalme y rejuntado de los colectores a la arqueta. Colocación de la tapa y los accesorios.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excavación ni el relleno del trasdós.</t>
  </si>
  <si>
    <t>18.02</t>
  </si>
  <si>
    <t>18</t>
  </si>
  <si>
    <t>19</t>
  </si>
  <si>
    <t>Capítulo</t>
  </si>
  <si>
    <t>GESTIÓN DE RESIDUOS</t>
  </si>
  <si>
    <t>19.01</t>
  </si>
  <si>
    <t>Partida</t>
  </si>
  <si>
    <t>Ud</t>
  </si>
  <si>
    <t>TRANSPORTE DE TIERRAS CON CONTENEDOR DE 7 M³, A VERTEDERO ESPECÍFICO.</t>
  </si>
  <si>
    <t>Transporte de tierras con contenedor de 7 m³, a vertedero específico, instalación de tratamiento de residuos de construcción y demolición externa a la obra o centro de valorización o eliminación de residuos. Incluso servicio de entrega, alquiler y recogida en obra del contenedor.
Incluye: Carga a camión del contenedor. Transporte de residuos de construcción a vertedero específico, instalación de tratamiento de residuos de construcción y demolición externa a la obra o centro de valorización o eliminación de residuos.
Criterio de medición de proyecto: Número de unidades previstas, según documentación gráfica de Proyecto.
Criterio de medición de obra: Se medirá el número de unidades realmente transportadas según especificaciones de Proyecto.
Criterio de valoración económica: El precio incluye el alquiler, el viaje de ida, la descarga y el viaje de vuelta.</t>
  </si>
  <si>
    <t>Uds.</t>
  </si>
  <si>
    <t>Largo</t>
  </si>
  <si>
    <t>Ancho</t>
  </si>
  <si>
    <t>Alto</t>
  </si>
  <si>
    <t>Parcial</t>
  </si>
  <si>
    <t>Subtotal</t>
  </si>
  <si>
    <t>16 m3</t>
  </si>
  <si>
    <t>19.02</t>
  </si>
  <si>
    <t>Partida</t>
  </si>
  <si>
    <t>Ud</t>
  </si>
  <si>
    <t>CANON DE VERTIDO POR ENTREGA DE CONTENEDOR DE 7 M³ CON TIERRAS PROCEDENTES DE LA EXCAVACIÓN, EN VERTEDERO ESPECÍFICO.</t>
  </si>
  <si>
    <t>Canon de vertido por entrega de contenedor de 7 m³ con tierras procedentes de la excavación, en vertedero específico, instalación de tratamiento de residuos de construcción y demolición externa a la obra o centro de valorización o eliminación de residuos. Sin incluir servicio de entrega, alquiler, recogida en obra del contenedor y transporte.
Criterio de medición de proyecto: Número de unidades previstas, según documentación gráfica de Proyecto.
Criterio de medición de obra: Se medirá el número de unidades realmente entregadas según especificaciones de Proyecto.</t>
  </si>
  <si>
    <t>Uds.</t>
  </si>
  <si>
    <t>Largo</t>
  </si>
  <si>
    <t>Ancho</t>
  </si>
  <si>
    <t>Alto</t>
  </si>
  <si>
    <t>Parcial</t>
  </si>
  <si>
    <t>Subtotal</t>
  </si>
  <si>
    <t>16 m3</t>
  </si>
  <si>
    <t>19.03</t>
  </si>
  <si>
    <t>Partida</t>
  </si>
  <si>
    <t>Ud</t>
  </si>
  <si>
    <t>TRANSPORTE DE MEZCLA SIN CLASIFICAR DE RESIDUOS INERTES PRODUCIDOS EN OBRAS DE CONSTRUCCIÓN Y/O DEMOLICIÓN, CON CONTENEDOR DE 7 M³, A VERTEDERO ESPECÍFICO.</t>
  </si>
  <si>
    <t>Transporte de mezcla sin clasificar de residuos inertes producidos en obras de construcción y/o demolición, con contenedor de 7 m³, a vertedero específico, instalación de tratamiento de residuos de construcción y demolición externa a la obra o centro de valorización o eliminación de residuos. Incluso servicio de entrega, alquiler y recogida en obra del contenedor.
Incluye: Carga a camión del contenedor. Transporte de residuos de construcción a vertedero específico, instalación de tratamiento de residuos de construcción y demolición externa a la obra o centro de valorización o eliminación de residuos.
Criterio de medición de proyecto: Número de unidades previstas, según documentación gráfica de Proyecto.
Criterio de medición de obra: Se medirá el número de unidades realmente transportadas según especificaciones de Proyecto.
Criterio de valoración económica: El precio incluye el alquiler, el viaje de ida, la descarga y el viaje de vuelta.</t>
  </si>
  <si>
    <t>Uds.</t>
  </si>
  <si>
    <t>Largo</t>
  </si>
  <si>
    <t>Ancho</t>
  </si>
  <si>
    <t>Alto</t>
  </si>
  <si>
    <t>Parcial</t>
  </si>
  <si>
    <t>Subtotal</t>
  </si>
  <si>
    <t>Naturaleza pétrea: 60 m3</t>
  </si>
  <si>
    <t>Naturaleza no pétrea: 25 m3</t>
  </si>
  <si>
    <t>19.04</t>
  </si>
  <si>
    <t>Partida</t>
  </si>
  <si>
    <t>Ud</t>
  </si>
  <si>
    <t>CANON DE VERTIDO POR ENTREGA DE CONTENEDOR DE 7 M³ CON MEZCLA SIN CLASIFICAR DE RESIDUOS INERTES PRODUCIDOS EN OBRAS DE CONSTRUCCIÓN Y/O DEMOLICIÓN, EN VERTEDERO ESPECÍFICO.</t>
  </si>
  <si>
    <t>Canon de vertido por entrega de contenedor de 7 m³ con mezcla sin clasificar de residuos inertes producidos en obras de construcción y/o demolición, en vertedero específico, instalación de tratamiento de residuos de construcción y demolición externa a la obra o centro de valorización o eliminación de residuos. Sin incluir servicio de entrega, alquiler, recogida en obra del contenedor y transporte.
Criterio de medición de proyecto: Número de unidades previstas, según documentación gráfica de Proyecto.
Criterio de medición de obra: Se medirá el número de unidades realmente entregadas según especificaciones de Proyecto.</t>
  </si>
  <si>
    <t>Uds.</t>
  </si>
  <si>
    <t>Largo</t>
  </si>
  <si>
    <t>Ancho</t>
  </si>
  <si>
    <t>Alto</t>
  </si>
  <si>
    <t>Parcial</t>
  </si>
  <si>
    <t>Subtotal</t>
  </si>
  <si>
    <t>Naturaleza pétrea: 60 m3</t>
  </si>
  <si>
    <t>Naturaleza no pétrea: 25 m3</t>
  </si>
  <si>
    <t>GCA010</t>
  </si>
  <si>
    <t>Partida</t>
  </si>
  <si>
    <t>m³</t>
  </si>
  <si>
    <t>CLASIFICACIÓN Y DEPÓSITO EN CONTENEDOR DE LOS RESIDUOS DE CONSTRUCCIÓN Y/O DEMOLICIÓN.</t>
  </si>
  <si>
    <t>Clasificación y depósito en contenedor de los residuos de construcción y/o demolición, separándolos en las siguientes fracciones: hormigón, cerámicos, metales, maderas, vidrios, plásticos, papeles y cartones; dentro de la obra en la que se produzcan, con medios manuales.</t>
  </si>
  <si>
    <t>Uds.</t>
  </si>
  <si>
    <t>Largo</t>
  </si>
  <si>
    <t>Ancho</t>
  </si>
  <si>
    <t>Alto</t>
  </si>
  <si>
    <t>Parcial</t>
  </si>
  <si>
    <t>Subtotal</t>
  </si>
  <si>
    <t>Naturaleza pétrea</t>
  </si>
  <si>
    <t>Naturaleza no pétrea</t>
  </si>
  <si>
    <t>19</t>
  </si>
  <si>
    <t>20</t>
  </si>
  <si>
    <t>Capítulo</t>
  </si>
  <si>
    <t>SEGURIDAD Y SALUD</t>
  </si>
  <si>
    <t>20.01</t>
  </si>
  <si>
    <t>Partida</t>
  </si>
  <si>
    <t>SEGURIDAD Y SALUD</t>
  </si>
  <si>
    <t>Incluye todos los medios mínimos de protección individual y colectivos necesarios según el Plan de Seguridad y Salud. Incluso señalización de obra, casetas de obra, acometicas, etc.</t>
  </si>
  <si>
    <t>20</t>
  </si>
  <si>
    <t>18103_IFEMA VESTUARIOS_PRESUPUESTO_R02_CIEGO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</si>
</sst>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2"/>
      <color rgb="FF000000"/>
      <name val="Verdana"/>
      <family val="2"/>
    </font>
    <font>
      <b/>
      <sz val="9.9499999999999993"/>
      <color rgb="FF000000"/>
      <name val="Arial"/>
      <family val="2"/>
    </font>
    <font>
      <sz val="8"/>
      <color rgb="FF000000"/>
      <name val="Arial"/>
      <family val="2"/>
    </font>
    <font>
      <b/>
      <sz val="9"/>
      <color rgb="FF000000"/>
      <name val="Arial"/>
      <family val="2"/>
    </font>
    <font>
      <b/>
      <sz val="8"/>
      <color rgb="FF000000"/>
      <name val="Arial"/>
      <family val="2"/>
    </font>
    <font>
      <sz val="8"/>
      <color rgb="FF808080"/>
      <name val="Arial"/>
      <family val="2"/>
    </font>
    <font>
      <sz val="8"/>
      <color rgb="FF101010"/>
      <name val="Arial"/>
      <family val="2"/>
    </font>
  </fonts>
  <fills count="6">
    <fill>
      <patternFill patternType="none"/>
    </fill>
    <fill>
      <patternFill patternType="gray125"/>
    </fill>
    <fill>
      <patternFill patternType="solid">
        <fgColor rgb="FFDFFFBF"/>
      </patternFill>
    </fill>
    <fill>
      <patternFill patternType="solid">
        <fgColor rgb="FF269900"/>
      </patternFill>
    </fill>
    <fill>
      <patternFill patternType="solid">
        <fgColor rgb="FF3FB219"/>
      </patternFill>
    </fill>
    <fill>
      <patternFill patternType="solid">
        <fgColor rgb="FF58CB32"/>
      </patternFill>
    </fill>
  </fills>
  <borders count="6">
    <border>
      <left/>
      <right/>
      <top/>
      <bottom/>
      <diagonal/>
    </border>
    <border>
      <left/>
      <right/>
      <top/>
      <bottom style="thin">
        <color rgb="FF000000"/>
      </bottom>
      <diagonal/>
    </border>
    <border>
      <left/>
      <right/>
      <top style="thin">
        <color rgb="FF000000"/>
      </top>
      <bottom/>
      <diagonal/>
    </border>
    <border>
      <left/>
      <right/>
      <top/>
      <bottom style="thin">
        <color rgb="FF808080"/>
      </bottom>
      <diagonal/>
    </border>
    <border>
      <left/>
      <right/>
      <top style="thin">
        <color rgb="FF808080"/>
      </top>
      <bottom/>
      <diagonal/>
    </border>
    <border>
      <left/>
      <right/>
      <top style="thin">
        <color rgb="FF000000"/>
      </top>
      <bottom style="thin">
        <color rgb="FF000000"/>
      </bottom>
      <diagonal/>
    </border>
  </borders>
  <cellStyleXfs count="1">
    <xf numFmtId="0" fontId="0" fillId="0" borderId="0"/>
  </cellStyleXfs>
  <cellXfs count="69">
    <xf numFmtId="0" fontId="0" fillId="0" borderId="0" xfId="0" applyFont="1" applyAlignment="1">
      <alignment horizontal="left" vertical="center"/>
    </xf>
    <xf numFmtId="164" fontId="2" fillId="0" borderId="0" xfId="0" applyNumberFormat="1" applyFont="1" applyAlignment="1" applyProtection="1">
      <alignment horizontal="right" vertical="top" wrapText="1"/>
    </xf>
    <xf numFmtId="164" fontId="2" fillId="0" borderId="0" xfId="0" applyNumberFormat="1" applyFont="1" applyAlignment="1" applyProtection="1">
      <alignment horizontal="right" vertical="top" wrapText="1"/>
      <protection locked="0"/>
    </xf>
    <xf numFmtId="4" fontId="2" fillId="0" borderId="0" xfId="0" applyNumberFormat="1" applyFont="1" applyAlignment="1" applyProtection="1">
      <alignment horizontal="right" vertical="top" wrapText="1"/>
      <protection locked="0"/>
    </xf>
    <xf numFmtId="0" fontId="0" fillId="0" borderId="0" xfId="0" applyFont="1" applyAlignment="1" applyProtection="1">
      <alignment horizontal="center" vertical="center" wrapText="1"/>
      <protection locked="0"/>
    </xf>
    <xf numFmtId="164" fontId="6" fillId="0" borderId="0" xfId="0" applyNumberFormat="1" applyFont="1" applyAlignment="1" applyProtection="1">
      <alignment horizontal="right" vertical="top" wrapText="1"/>
    </xf>
    <xf numFmtId="164" fontId="6" fillId="0" borderId="4" xfId="0" applyNumberFormat="1" applyFont="1" applyBorder="1" applyAlignment="1" applyProtection="1">
      <alignment horizontal="right" vertical="top" wrapText="1"/>
    </xf>
    <xf numFmtId="0" fontId="5" fillId="0" borderId="3" xfId="0" applyFont="1" applyBorder="1" applyAlignment="1" applyProtection="1">
      <alignment horizontal="right" vertical="top" wrapText="1"/>
    </xf>
    <xf numFmtId="4" fontId="4" fillId="4" borderId="2" xfId="0" applyNumberFormat="1" applyFont="1" applyFill="1" applyBorder="1" applyAlignment="1" applyProtection="1">
      <alignment horizontal="right" vertical="top" wrapText="1"/>
    </xf>
    <xf numFmtId="4" fontId="2" fillId="0" borderId="0" xfId="0" applyNumberFormat="1" applyFont="1" applyAlignment="1" applyProtection="1">
      <alignment horizontal="right" vertical="top" wrapText="1"/>
    </xf>
    <xf numFmtId="0" fontId="1" fillId="2" borderId="0" xfId="0" applyFont="1" applyFill="1" applyAlignment="1" applyProtection="1">
      <alignment horizontal="right" vertical="top" wrapText="1"/>
    </xf>
    <xf numFmtId="0" fontId="0" fillId="0" borderId="0" xfId="0" applyFont="1" applyAlignment="1" applyProtection="1">
      <alignment horizontal="left" vertical="center"/>
    </xf>
    <xf numFmtId="0" fontId="0" fillId="2" borderId="0" xfId="0" applyFont="1" applyFill="1" applyAlignment="1" applyProtection="1">
      <alignment horizontal="left" vertical="top" wrapText="1"/>
    </xf>
    <xf numFmtId="0" fontId="2" fillId="2" borderId="0" xfId="0" applyFont="1" applyFill="1" applyAlignment="1" applyProtection="1">
      <alignment horizontal="right" vertical="top" wrapText="1"/>
    </xf>
    <xf numFmtId="0" fontId="2" fillId="2" borderId="0" xfId="0" applyFont="1" applyFill="1" applyAlignment="1" applyProtection="1">
      <alignment horizontal="left" vertical="top" wrapText="1"/>
    </xf>
    <xf numFmtId="0" fontId="3" fillId="2" borderId="1" xfId="0" applyFont="1" applyFill="1" applyBorder="1" applyAlignment="1" applyProtection="1">
      <alignment horizontal="left" vertical="top" wrapText="1"/>
    </xf>
    <xf numFmtId="0" fontId="0" fillId="2" borderId="1" xfId="0" applyFont="1" applyFill="1" applyBorder="1" applyAlignment="1" applyProtection="1">
      <alignment horizontal="left" vertical="top" wrapText="1"/>
    </xf>
    <xf numFmtId="0" fontId="3" fillId="2" borderId="1" xfId="0" applyFont="1" applyFill="1" applyBorder="1" applyAlignment="1" applyProtection="1">
      <alignment horizontal="right" vertical="top" wrapText="1"/>
    </xf>
    <xf numFmtId="0" fontId="4" fillId="3" borderId="2" xfId="0" applyFont="1" applyFill="1" applyBorder="1" applyAlignment="1" applyProtection="1">
      <alignment horizontal="left" vertical="top" wrapText="1"/>
    </xf>
    <xf numFmtId="0" fontId="0" fillId="3" borderId="2" xfId="0" applyFont="1" applyFill="1" applyBorder="1" applyAlignment="1" applyProtection="1">
      <alignment horizontal="left" vertical="top" wrapText="1"/>
    </xf>
    <xf numFmtId="4" fontId="4" fillId="3" borderId="2" xfId="0" applyNumberFormat="1" applyFont="1" applyFill="1" applyBorder="1" applyAlignment="1" applyProtection="1">
      <alignment horizontal="right" vertical="top" wrapText="1"/>
    </xf>
    <xf numFmtId="0" fontId="4" fillId="4" borderId="0" xfId="0" applyFont="1" applyFill="1" applyAlignment="1" applyProtection="1">
      <alignment horizontal="left" vertical="top" wrapText="1"/>
    </xf>
    <xf numFmtId="0" fontId="0" fillId="4" borderId="0" xfId="0" applyFont="1" applyFill="1" applyAlignment="1" applyProtection="1">
      <alignment horizontal="left" vertical="top" wrapText="1"/>
    </xf>
    <xf numFmtId="4" fontId="4" fillId="4" borderId="0" xfId="0" applyNumberFormat="1" applyFont="1" applyFill="1" applyAlignment="1" applyProtection="1">
      <alignment horizontal="right" vertical="top" wrapText="1"/>
    </xf>
    <xf numFmtId="0" fontId="4" fillId="0" borderId="0" xfId="0" applyFont="1" applyAlignment="1" applyProtection="1">
      <alignment horizontal="left" vertical="top" wrapText="1"/>
    </xf>
    <xf numFmtId="0" fontId="2" fillId="0" borderId="0" xfId="0" applyFont="1" applyAlignment="1" applyProtection="1">
      <alignment horizontal="left" vertical="top" wrapText="1"/>
    </xf>
    <xf numFmtId="0" fontId="0" fillId="0" borderId="0" xfId="0" applyFont="1" applyAlignment="1" applyProtection="1">
      <alignment horizontal="center" vertical="center" wrapText="1"/>
    </xf>
    <xf numFmtId="0" fontId="5" fillId="0" borderId="3" xfId="0" applyFont="1" applyBorder="1" applyAlignment="1" applyProtection="1">
      <alignment horizontal="left" vertical="top" wrapText="1"/>
    </xf>
    <xf numFmtId="0" fontId="5" fillId="0" borderId="0" xfId="0" applyFont="1" applyAlignment="1" applyProtection="1">
      <alignment horizontal="left" vertical="top" wrapText="1"/>
    </xf>
    <xf numFmtId="0" fontId="2" fillId="0" borderId="4" xfId="0" applyFont="1" applyBorder="1" applyAlignment="1" applyProtection="1">
      <alignment horizontal="left" vertical="top" wrapText="1"/>
    </xf>
    <xf numFmtId="0" fontId="2" fillId="0" borderId="4" xfId="0" applyFont="1" applyBorder="1" applyAlignment="1" applyProtection="1">
      <alignment horizontal="right" vertical="top" wrapText="1"/>
    </xf>
    <xf numFmtId="164" fontId="2" fillId="0" borderId="4" xfId="0" applyNumberFormat="1" applyFont="1" applyBorder="1" applyAlignment="1" applyProtection="1">
      <alignment horizontal="right" vertical="top" wrapText="1"/>
    </xf>
    <xf numFmtId="164" fontId="5" fillId="0" borderId="4" xfId="0" applyNumberFormat="1" applyFont="1" applyBorder="1" applyAlignment="1" applyProtection="1">
      <alignment horizontal="right" vertical="top" wrapText="1"/>
    </xf>
    <xf numFmtId="0" fontId="0" fillId="0" borderId="4" xfId="0" applyFont="1" applyBorder="1" applyAlignment="1" applyProtection="1">
      <alignment horizontal="center" vertical="center" wrapText="1"/>
    </xf>
    <xf numFmtId="0" fontId="2" fillId="0" borderId="0" xfId="0" applyFont="1" applyAlignment="1" applyProtection="1">
      <alignment horizontal="right" vertical="top" wrapText="1"/>
    </xf>
    <xf numFmtId="164" fontId="5" fillId="0" borderId="0" xfId="0" applyNumberFormat="1" applyFont="1" applyAlignment="1" applyProtection="1">
      <alignment horizontal="right" vertical="top" wrapText="1"/>
    </xf>
    <xf numFmtId="0" fontId="5" fillId="0" borderId="4" xfId="0" applyFont="1" applyBorder="1" applyAlignment="1" applyProtection="1">
      <alignment horizontal="right" vertical="top" wrapText="1"/>
    </xf>
    <xf numFmtId="0" fontId="5" fillId="0" borderId="0" xfId="0" applyFont="1" applyAlignment="1" applyProtection="1">
      <alignment horizontal="right" vertical="top" wrapText="1"/>
    </xf>
    <xf numFmtId="0" fontId="0" fillId="0" borderId="1" xfId="0" applyFont="1" applyBorder="1" applyAlignment="1" applyProtection="1">
      <alignment horizontal="center" vertical="center" wrapText="1"/>
    </xf>
    <xf numFmtId="0" fontId="4" fillId="4" borderId="1" xfId="0" applyFont="1" applyFill="1" applyBorder="1" applyAlignment="1" applyProtection="1">
      <alignment horizontal="left" vertical="top" wrapText="1"/>
    </xf>
    <xf numFmtId="0" fontId="0" fillId="4" borderId="1" xfId="0" applyFont="1" applyFill="1" applyBorder="1" applyAlignment="1" applyProtection="1">
      <alignment horizontal="left" vertical="top" wrapText="1"/>
    </xf>
    <xf numFmtId="4" fontId="4" fillId="4" borderId="1" xfId="0" applyNumberFormat="1" applyFont="1" applyFill="1" applyBorder="1" applyAlignment="1" applyProtection="1">
      <alignment horizontal="right" vertical="top" wrapText="1"/>
    </xf>
    <xf numFmtId="0" fontId="4" fillId="4" borderId="2" xfId="0" applyFont="1" applyFill="1" applyBorder="1" applyAlignment="1" applyProtection="1">
      <alignment horizontal="left" vertical="top" wrapText="1"/>
    </xf>
    <xf numFmtId="0" fontId="0" fillId="4" borderId="2" xfId="0" applyFont="1" applyFill="1" applyBorder="1" applyAlignment="1" applyProtection="1">
      <alignment horizontal="left" vertical="top" wrapText="1"/>
    </xf>
    <xf numFmtId="0" fontId="4" fillId="5" borderId="0" xfId="0" applyFont="1" applyFill="1" applyAlignment="1" applyProtection="1">
      <alignment horizontal="left" vertical="top" wrapText="1"/>
    </xf>
    <xf numFmtId="0" fontId="0" fillId="5" borderId="0" xfId="0" applyFont="1" applyFill="1" applyAlignment="1" applyProtection="1">
      <alignment horizontal="left" vertical="top" wrapText="1"/>
    </xf>
    <xf numFmtId="4" fontId="4" fillId="5" borderId="0" xfId="0" applyNumberFormat="1" applyFont="1" applyFill="1" applyAlignment="1" applyProtection="1">
      <alignment horizontal="right" vertical="top" wrapText="1"/>
    </xf>
    <xf numFmtId="0" fontId="4" fillId="5" borderId="1" xfId="0" applyFont="1" applyFill="1" applyBorder="1" applyAlignment="1" applyProtection="1">
      <alignment horizontal="left" vertical="top" wrapText="1"/>
    </xf>
    <xf numFmtId="0" fontId="0" fillId="5" borderId="1" xfId="0" applyFont="1" applyFill="1" applyBorder="1" applyAlignment="1" applyProtection="1">
      <alignment horizontal="left" vertical="top" wrapText="1"/>
    </xf>
    <xf numFmtId="4" fontId="4" fillId="5" borderId="1" xfId="0" applyNumberFormat="1" applyFont="1" applyFill="1" applyBorder="1" applyAlignment="1" applyProtection="1">
      <alignment horizontal="right" vertical="top" wrapText="1"/>
    </xf>
    <xf numFmtId="0" fontId="4" fillId="5" borderId="2" xfId="0" applyFont="1" applyFill="1" applyBorder="1" applyAlignment="1" applyProtection="1">
      <alignment horizontal="left" vertical="top" wrapText="1"/>
    </xf>
    <xf numFmtId="0" fontId="0" fillId="5" borderId="2" xfId="0" applyFont="1" applyFill="1" applyBorder="1" applyAlignment="1" applyProtection="1">
      <alignment horizontal="left" vertical="top" wrapText="1"/>
    </xf>
    <xf numFmtId="4" fontId="4" fillId="5" borderId="2" xfId="0" applyNumberFormat="1" applyFont="1" applyFill="1" applyBorder="1" applyAlignment="1" applyProtection="1">
      <alignment horizontal="right" vertical="top" wrapText="1"/>
    </xf>
    <xf numFmtId="0" fontId="0" fillId="0" borderId="5" xfId="0" applyFont="1" applyBorder="1" applyAlignment="1" applyProtection="1">
      <alignment horizontal="center" vertical="center" wrapText="1"/>
    </xf>
    <xf numFmtId="0" fontId="4" fillId="4" borderId="5" xfId="0" applyFont="1" applyFill="1" applyBorder="1" applyAlignment="1" applyProtection="1">
      <alignment horizontal="left" vertical="top" wrapText="1"/>
    </xf>
    <xf numFmtId="0" fontId="0" fillId="4" borderId="5" xfId="0" applyFont="1" applyFill="1" applyBorder="1" applyAlignment="1" applyProtection="1">
      <alignment horizontal="left" vertical="top" wrapText="1"/>
    </xf>
    <xf numFmtId="4" fontId="4" fillId="4" borderId="5" xfId="0" applyNumberFormat="1" applyFont="1" applyFill="1" applyBorder="1" applyAlignment="1" applyProtection="1">
      <alignment horizontal="right" vertical="top" wrapText="1"/>
    </xf>
    <xf numFmtId="0" fontId="4" fillId="3" borderId="5" xfId="0" applyFont="1" applyFill="1" applyBorder="1" applyAlignment="1" applyProtection="1">
      <alignment horizontal="left" vertical="top" wrapText="1"/>
    </xf>
    <xf numFmtId="0" fontId="0" fillId="3" borderId="5" xfId="0" applyFont="1" applyFill="1" applyBorder="1" applyAlignment="1" applyProtection="1">
      <alignment horizontal="left" vertical="top" wrapText="1"/>
    </xf>
    <xf numFmtId="4" fontId="4" fillId="3" borderId="5" xfId="0" applyNumberFormat="1" applyFont="1" applyFill="1" applyBorder="1" applyAlignment="1" applyProtection="1">
      <alignment horizontal="right" vertical="top" wrapText="1"/>
    </xf>
    <xf numFmtId="0" fontId="1" fillId="2" borderId="0" xfId="0" applyFont="1" applyFill="1" applyAlignment="1" applyProtection="1">
      <alignment horizontal="left" vertical="top" wrapText="1"/>
    </xf>
    <xf numFmtId="0" fontId="4" fillId="3" borderId="2" xfId="0" applyFont="1" applyFill="1" applyBorder="1" applyAlignment="1" applyProtection="1">
      <alignment horizontal="justify" vertical="top" wrapText="1"/>
    </xf>
    <xf numFmtId="0" fontId="4" fillId="4" borderId="0" xfId="0" applyFont="1" applyFill="1" applyAlignment="1" applyProtection="1">
      <alignment horizontal="justify" vertical="top" wrapText="1"/>
    </xf>
    <xf numFmtId="0" fontId="2" fillId="0" borderId="0" xfId="0" applyFont="1" applyAlignment="1" applyProtection="1">
      <alignment horizontal="justify" vertical="top" wrapText="1"/>
    </xf>
    <xf numFmtId="0" fontId="4" fillId="4" borderId="2" xfId="0" applyFont="1" applyFill="1" applyBorder="1" applyAlignment="1" applyProtection="1">
      <alignment horizontal="justify" vertical="top" wrapText="1"/>
    </xf>
    <xf numFmtId="0" fontId="2" fillId="0" borderId="0" xfId="0" applyFont="1" applyAlignment="1" applyProtection="1">
      <alignment horizontal="justify" vertical="top" wrapText="1"/>
      <protection locked="0"/>
    </xf>
    <xf numFmtId="0" fontId="4" fillId="5" borderId="0" xfId="0" applyFont="1" applyFill="1" applyAlignment="1" applyProtection="1">
      <alignment horizontal="justify" vertical="top" wrapText="1"/>
    </xf>
    <xf numFmtId="0" fontId="4" fillId="5" borderId="2" xfId="0" applyFont="1" applyFill="1" applyBorder="1" applyAlignment="1" applyProtection="1">
      <alignment horizontal="justify" vertical="top" wrapText="1"/>
    </xf>
    <xf numFmtId="0" fontId="2" fillId="0" borderId="0" xfId="0" applyFont="1" applyAlignment="1" applyProtection="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53"/>
  <sheetViews>
    <sheetView tabSelected="1" view="pageLayout" topLeftCell="A1342" workbookViewId="0">
      <selection activeCell="D1351" sqref="D1351:M1351"/>
    </sheetView>
  </sheetViews>
  <sheetFormatPr baseColWidth="10" defaultColWidth="11.07421875" defaultRowHeight="16.2" x14ac:dyDescent="0.3"/>
  <cols>
    <col min="1" max="1" width="7.53515625" style="11" customWidth="1"/>
    <col min="2" max="2" width="6.69140625" style="11" customWidth="1"/>
    <col min="3" max="3" width="3.23046875" style="11" customWidth="1"/>
    <col min="4" max="4" width="18.07421875" style="11" customWidth="1"/>
    <col min="5" max="5" width="10.4609375" style="11" customWidth="1"/>
    <col min="6" max="8" width="5.69140625" style="11" customWidth="1"/>
    <col min="9" max="9" width="5" style="11" customWidth="1"/>
    <col min="10" max="10" width="6.3828125" style="11" customWidth="1"/>
    <col min="11" max="11" width="8.3046875" style="11" customWidth="1"/>
    <col min="12" max="12" width="8.23046875" style="11" customWidth="1"/>
    <col min="13" max="13" width="8.3046875" style="11" customWidth="1"/>
    <col min="14" max="16384" width="11.07421875" style="11"/>
  </cols>
  <sheetData>
    <row r="1" spans="1:13" ht="17.7" customHeight="1" thickBot="1" x14ac:dyDescent="0.35">
      <c r="A1" s="10" t="s">
        <v>0</v>
      </c>
      <c r="B1" s="60" t="s">
        <v>1</v>
      </c>
      <c r="C1" s="60"/>
      <c r="D1" s="60"/>
      <c r="E1" s="60"/>
      <c r="F1" s="60"/>
      <c r="G1" s="60"/>
      <c r="H1" s="60"/>
      <c r="I1" s="60"/>
      <c r="J1" s="60"/>
      <c r="K1" s="60"/>
      <c r="L1" s="60"/>
      <c r="M1" s="60"/>
    </row>
    <row r="2" spans="1:13" ht="17.7" customHeight="1" thickBot="1" x14ac:dyDescent="0.35">
      <c r="A2" s="60" t="s">
        <v>2</v>
      </c>
      <c r="B2" s="60"/>
      <c r="C2" s="60"/>
      <c r="D2" s="12"/>
      <c r="E2" s="12"/>
      <c r="F2" s="12"/>
      <c r="G2" s="12"/>
      <c r="H2" s="12"/>
      <c r="I2" s="12"/>
      <c r="J2" s="12"/>
      <c r="K2" s="12"/>
      <c r="L2" s="13" t="s">
        <v>3</v>
      </c>
      <c r="M2" s="14">
        <v>0</v>
      </c>
    </row>
    <row r="3" spans="1:13" ht="16.649999999999999" customHeight="1" thickBot="1" x14ac:dyDescent="0.35">
      <c r="A3" s="15" t="s">
        <v>4</v>
      </c>
      <c r="B3" s="15" t="s">
        <v>5</v>
      </c>
      <c r="C3" s="15" t="s">
        <v>6</v>
      </c>
      <c r="D3" s="15" t="s">
        <v>7</v>
      </c>
      <c r="E3" s="16"/>
      <c r="F3" s="16"/>
      <c r="G3" s="16"/>
      <c r="H3" s="16"/>
      <c r="I3" s="16"/>
      <c r="J3" s="16"/>
      <c r="K3" s="17" t="s">
        <v>8</v>
      </c>
      <c r="L3" s="17" t="s">
        <v>9</v>
      </c>
      <c r="M3" s="17" t="s">
        <v>10</v>
      </c>
    </row>
    <row r="4" spans="1:13" ht="53.85" customHeight="1" thickBot="1" x14ac:dyDescent="0.35">
      <c r="A4" s="18" t="s">
        <v>11</v>
      </c>
      <c r="B4" s="18" t="s">
        <v>12</v>
      </c>
      <c r="C4" s="19"/>
      <c r="D4" s="61" t="s">
        <v>13</v>
      </c>
      <c r="E4" s="61"/>
      <c r="F4" s="61"/>
      <c r="G4" s="61"/>
      <c r="H4" s="61"/>
      <c r="I4" s="61"/>
      <c r="J4" s="61"/>
      <c r="K4" s="19"/>
      <c r="L4" s="20">
        <f>L1353</f>
        <v>2681.66</v>
      </c>
      <c r="M4" s="20">
        <f>ROUND(L4,2)</f>
        <v>2681.66</v>
      </c>
    </row>
    <row r="5" spans="1:13" ht="15.45" customHeight="1" thickBot="1" x14ac:dyDescent="0.35">
      <c r="A5" s="21" t="s">
        <v>14</v>
      </c>
      <c r="B5" s="21" t="s">
        <v>15</v>
      </c>
      <c r="C5" s="22"/>
      <c r="D5" s="62" t="s">
        <v>16</v>
      </c>
      <c r="E5" s="62"/>
      <c r="F5" s="62"/>
      <c r="G5" s="62"/>
      <c r="H5" s="62"/>
      <c r="I5" s="62"/>
      <c r="J5" s="62"/>
      <c r="K5" s="22"/>
      <c r="L5" s="23">
        <f>L236</f>
        <v>0</v>
      </c>
      <c r="M5" s="23">
        <f>ROUND(L5,2)</f>
        <v>0</v>
      </c>
    </row>
    <row r="6" spans="1:13" ht="21.3" customHeight="1" thickBot="1" x14ac:dyDescent="0.35">
      <c r="A6" s="24" t="s">
        <v>17</v>
      </c>
      <c r="B6" s="25" t="s">
        <v>18</v>
      </c>
      <c r="C6" s="25" t="s">
        <v>19</v>
      </c>
      <c r="D6" s="63" t="s">
        <v>20</v>
      </c>
      <c r="E6" s="63"/>
      <c r="F6" s="63"/>
      <c r="G6" s="63"/>
      <c r="H6" s="63"/>
      <c r="I6" s="63"/>
      <c r="J6" s="63"/>
      <c r="K6" s="1">
        <f>SUM(K9:K14)</f>
        <v>114.47499999999999</v>
      </c>
      <c r="L6" s="3">
        <f>ROUND(0*(1+M2/100),2)</f>
        <v>0</v>
      </c>
      <c r="M6" s="9">
        <f>ROUND(K6*L6,2)</f>
        <v>0</v>
      </c>
    </row>
    <row r="7" spans="1:13" ht="21.3" customHeight="1" thickBot="1" x14ac:dyDescent="0.35">
      <c r="A7" s="26"/>
      <c r="B7" s="26"/>
      <c r="C7" s="26"/>
      <c r="D7" s="63" t="s">
        <v>21</v>
      </c>
      <c r="E7" s="63"/>
      <c r="F7" s="63"/>
      <c r="G7" s="63"/>
      <c r="H7" s="63"/>
      <c r="I7" s="63"/>
      <c r="J7" s="63"/>
      <c r="K7" s="63"/>
      <c r="L7" s="63"/>
      <c r="M7" s="63"/>
    </row>
    <row r="8" spans="1:13" ht="15.15" customHeight="1" thickBot="1" x14ac:dyDescent="0.35">
      <c r="A8" s="26"/>
      <c r="B8" s="26"/>
      <c r="C8" s="26"/>
      <c r="D8" s="26"/>
      <c r="E8" s="27"/>
      <c r="F8" s="7" t="s">
        <v>22</v>
      </c>
      <c r="G8" s="7" t="s">
        <v>23</v>
      </c>
      <c r="H8" s="7" t="s">
        <v>24</v>
      </c>
      <c r="I8" s="7" t="s">
        <v>25</v>
      </c>
      <c r="J8" s="7" t="s">
        <v>26</v>
      </c>
      <c r="K8" s="7" t="s">
        <v>27</v>
      </c>
      <c r="L8" s="26"/>
      <c r="M8" s="26"/>
    </row>
    <row r="9" spans="1:13" ht="15.15" customHeight="1" thickBot="1" x14ac:dyDescent="0.35">
      <c r="A9" s="26"/>
      <c r="B9" s="26"/>
      <c r="C9" s="26"/>
      <c r="D9" s="28"/>
      <c r="E9" s="29" t="s">
        <v>28</v>
      </c>
      <c r="F9" s="30">
        <v>1</v>
      </c>
      <c r="G9" s="31">
        <v>4.84</v>
      </c>
      <c r="H9" s="31"/>
      <c r="I9" s="31">
        <v>2.5</v>
      </c>
      <c r="J9" s="32">
        <f t="shared" ref="J9:J14" si="0">ROUND(F9*G9*I9,3)</f>
        <v>12.1</v>
      </c>
      <c r="K9" s="33"/>
      <c r="L9" s="26"/>
      <c r="M9" s="26"/>
    </row>
    <row r="10" spans="1:13" ht="15.15" customHeight="1" thickBot="1" x14ac:dyDescent="0.35">
      <c r="A10" s="26"/>
      <c r="B10" s="26"/>
      <c r="C10" s="26"/>
      <c r="D10" s="28"/>
      <c r="E10" s="25"/>
      <c r="F10" s="34">
        <v>1</v>
      </c>
      <c r="G10" s="1">
        <v>1.8</v>
      </c>
      <c r="H10" s="1"/>
      <c r="I10" s="1">
        <v>2.5</v>
      </c>
      <c r="J10" s="35">
        <f t="shared" si="0"/>
        <v>4.5</v>
      </c>
      <c r="K10" s="26"/>
      <c r="L10" s="26"/>
      <c r="M10" s="26"/>
    </row>
    <row r="11" spans="1:13" ht="15.15" customHeight="1" thickBot="1" x14ac:dyDescent="0.35">
      <c r="A11" s="26"/>
      <c r="B11" s="26"/>
      <c r="C11" s="26"/>
      <c r="D11" s="28"/>
      <c r="E11" s="25" t="s">
        <v>29</v>
      </c>
      <c r="F11" s="34">
        <v>1</v>
      </c>
      <c r="G11" s="1">
        <v>7.5</v>
      </c>
      <c r="H11" s="1"/>
      <c r="I11" s="1">
        <v>2.9</v>
      </c>
      <c r="J11" s="35">
        <f t="shared" si="0"/>
        <v>21.75</v>
      </c>
      <c r="K11" s="26"/>
      <c r="L11" s="26"/>
      <c r="M11" s="26"/>
    </row>
    <row r="12" spans="1:13" ht="15.15" customHeight="1" thickBot="1" x14ac:dyDescent="0.35">
      <c r="A12" s="26"/>
      <c r="B12" s="26"/>
      <c r="C12" s="26"/>
      <c r="D12" s="28"/>
      <c r="E12" s="25"/>
      <c r="F12" s="34">
        <v>1</v>
      </c>
      <c r="G12" s="1">
        <v>14.4</v>
      </c>
      <c r="H12" s="1"/>
      <c r="I12" s="1">
        <v>2.9</v>
      </c>
      <c r="J12" s="35">
        <f t="shared" si="0"/>
        <v>41.76</v>
      </c>
      <c r="K12" s="26"/>
      <c r="L12" s="26"/>
      <c r="M12" s="26"/>
    </row>
    <row r="13" spans="1:13" ht="15.15" customHeight="1" thickBot="1" x14ac:dyDescent="0.35">
      <c r="A13" s="26"/>
      <c r="B13" s="26"/>
      <c r="C13" s="26"/>
      <c r="D13" s="28"/>
      <c r="E13" s="25"/>
      <c r="F13" s="34">
        <v>1</v>
      </c>
      <c r="G13" s="1">
        <v>4.8499999999999996</v>
      </c>
      <c r="H13" s="1"/>
      <c r="I13" s="1">
        <v>2.9</v>
      </c>
      <c r="J13" s="35">
        <f t="shared" si="0"/>
        <v>14.065</v>
      </c>
      <c r="K13" s="26"/>
      <c r="L13" s="26"/>
      <c r="M13" s="26"/>
    </row>
    <row r="14" spans="1:13" ht="15.15" customHeight="1" thickBot="1" x14ac:dyDescent="0.35">
      <c r="A14" s="26"/>
      <c r="B14" s="26"/>
      <c r="C14" s="26"/>
      <c r="D14" s="28"/>
      <c r="E14" s="25"/>
      <c r="F14" s="34">
        <v>2</v>
      </c>
      <c r="G14" s="1">
        <v>3.5</v>
      </c>
      <c r="H14" s="1"/>
      <c r="I14" s="1">
        <v>2.9</v>
      </c>
      <c r="J14" s="35">
        <f t="shared" si="0"/>
        <v>20.3</v>
      </c>
      <c r="K14" s="5">
        <f>SUM(J9:J14)</f>
        <v>114.47499999999999</v>
      </c>
      <c r="L14" s="26"/>
      <c r="M14" s="26"/>
    </row>
    <row r="15" spans="1:13" ht="21.3" customHeight="1" thickBot="1" x14ac:dyDescent="0.35">
      <c r="A15" s="24" t="s">
        <v>30</v>
      </c>
      <c r="B15" s="25" t="s">
        <v>31</v>
      </c>
      <c r="C15" s="25" t="s">
        <v>32</v>
      </c>
      <c r="D15" s="63" t="s">
        <v>33</v>
      </c>
      <c r="E15" s="63"/>
      <c r="F15" s="63"/>
      <c r="G15" s="63"/>
      <c r="H15" s="63"/>
      <c r="I15" s="63"/>
      <c r="J15" s="63"/>
      <c r="K15" s="1">
        <f>SUM(K18:K35)</f>
        <v>233.77100000000002</v>
      </c>
      <c r="L15" s="3">
        <f>ROUND(0*(1+M2/100),2)</f>
        <v>0</v>
      </c>
      <c r="M15" s="9">
        <f>ROUND(K15*L15,2)</f>
        <v>0</v>
      </c>
    </row>
    <row r="16" spans="1:13" ht="21.3" customHeight="1" thickBot="1" x14ac:dyDescent="0.35">
      <c r="A16" s="26"/>
      <c r="B16" s="26"/>
      <c r="C16" s="26"/>
      <c r="D16" s="63" t="s">
        <v>34</v>
      </c>
      <c r="E16" s="63"/>
      <c r="F16" s="63"/>
      <c r="G16" s="63"/>
      <c r="H16" s="63"/>
      <c r="I16" s="63"/>
      <c r="J16" s="63"/>
      <c r="K16" s="63"/>
      <c r="L16" s="63"/>
      <c r="M16" s="63"/>
    </row>
    <row r="17" spans="1:13" ht="15.15" customHeight="1" thickBot="1" x14ac:dyDescent="0.35">
      <c r="A17" s="26"/>
      <c r="B17" s="26"/>
      <c r="C17" s="26"/>
      <c r="D17" s="26"/>
      <c r="E17" s="27"/>
      <c r="F17" s="7" t="s">
        <v>35</v>
      </c>
      <c r="G17" s="7" t="s">
        <v>36</v>
      </c>
      <c r="H17" s="7" t="s">
        <v>37</v>
      </c>
      <c r="I17" s="7" t="s">
        <v>38</v>
      </c>
      <c r="J17" s="7" t="s">
        <v>39</v>
      </c>
      <c r="K17" s="7" t="s">
        <v>40</v>
      </c>
      <c r="L17" s="26"/>
      <c r="M17" s="26"/>
    </row>
    <row r="18" spans="1:13" ht="15.15" customHeight="1" thickBot="1" x14ac:dyDescent="0.35">
      <c r="A18" s="26"/>
      <c r="B18" s="26"/>
      <c r="C18" s="26"/>
      <c r="D18" s="28"/>
      <c r="E18" s="29" t="s">
        <v>41</v>
      </c>
      <c r="F18" s="30">
        <v>1</v>
      </c>
      <c r="G18" s="31">
        <v>5.34</v>
      </c>
      <c r="H18" s="31"/>
      <c r="I18" s="31">
        <v>2.2000000000000002</v>
      </c>
      <c r="J18" s="32">
        <f t="shared" ref="J18:J35" si="1">ROUND(F18*G18*I18,3)</f>
        <v>11.747999999999999</v>
      </c>
      <c r="K18" s="33"/>
      <c r="L18" s="26"/>
      <c r="M18" s="26"/>
    </row>
    <row r="19" spans="1:13" ht="15.15" customHeight="1" thickBot="1" x14ac:dyDescent="0.35">
      <c r="A19" s="26"/>
      <c r="B19" s="26"/>
      <c r="C19" s="26"/>
      <c r="D19" s="28"/>
      <c r="E19" s="25"/>
      <c r="F19" s="34">
        <v>3</v>
      </c>
      <c r="G19" s="1">
        <v>1.94</v>
      </c>
      <c r="H19" s="1"/>
      <c r="I19" s="1">
        <v>2.2000000000000002</v>
      </c>
      <c r="J19" s="35">
        <f t="shared" si="1"/>
        <v>12.804</v>
      </c>
      <c r="K19" s="26"/>
      <c r="L19" s="26"/>
      <c r="M19" s="26"/>
    </row>
    <row r="20" spans="1:13" ht="15.15" customHeight="1" thickBot="1" x14ac:dyDescent="0.35">
      <c r="A20" s="26"/>
      <c r="B20" s="26"/>
      <c r="C20" s="26"/>
      <c r="D20" s="28"/>
      <c r="E20" s="25"/>
      <c r="F20" s="34">
        <v>2</v>
      </c>
      <c r="G20" s="1">
        <v>1.51</v>
      </c>
      <c r="H20" s="1"/>
      <c r="I20" s="1">
        <v>2.2000000000000002</v>
      </c>
      <c r="J20" s="35">
        <f t="shared" si="1"/>
        <v>6.6440000000000001</v>
      </c>
      <c r="K20" s="26"/>
      <c r="L20" s="26"/>
      <c r="M20" s="26"/>
    </row>
    <row r="21" spans="1:13" ht="15.15" customHeight="1" thickBot="1" x14ac:dyDescent="0.35">
      <c r="A21" s="26"/>
      <c r="B21" s="26"/>
      <c r="C21" s="26"/>
      <c r="D21" s="28"/>
      <c r="E21" s="25"/>
      <c r="F21" s="34">
        <v>4</v>
      </c>
      <c r="G21" s="1">
        <v>0.65</v>
      </c>
      <c r="H21" s="1"/>
      <c r="I21" s="1">
        <v>2.2000000000000002</v>
      </c>
      <c r="J21" s="35">
        <f t="shared" si="1"/>
        <v>5.72</v>
      </c>
      <c r="K21" s="26"/>
      <c r="L21" s="26"/>
      <c r="M21" s="26"/>
    </row>
    <row r="22" spans="1:13" ht="15.15" customHeight="1" thickBot="1" x14ac:dyDescent="0.35">
      <c r="A22" s="26"/>
      <c r="B22" s="26"/>
      <c r="C22" s="26"/>
      <c r="D22" s="28"/>
      <c r="E22" s="25"/>
      <c r="F22" s="34">
        <v>2</v>
      </c>
      <c r="G22" s="1">
        <v>2.88</v>
      </c>
      <c r="H22" s="1"/>
      <c r="I22" s="1">
        <v>2.2000000000000002</v>
      </c>
      <c r="J22" s="35">
        <f t="shared" si="1"/>
        <v>12.672000000000001</v>
      </c>
      <c r="K22" s="26"/>
      <c r="L22" s="26"/>
      <c r="M22" s="26"/>
    </row>
    <row r="23" spans="1:13" ht="15.15" customHeight="1" thickBot="1" x14ac:dyDescent="0.35">
      <c r="A23" s="26"/>
      <c r="B23" s="26"/>
      <c r="C23" s="26"/>
      <c r="D23" s="28"/>
      <c r="E23" s="25"/>
      <c r="F23" s="34">
        <v>3</v>
      </c>
      <c r="G23" s="1">
        <v>0.6</v>
      </c>
      <c r="H23" s="1"/>
      <c r="I23" s="1">
        <v>2.2000000000000002</v>
      </c>
      <c r="J23" s="35">
        <f t="shared" si="1"/>
        <v>3.96</v>
      </c>
      <c r="K23" s="26"/>
      <c r="L23" s="26"/>
      <c r="M23" s="26"/>
    </row>
    <row r="24" spans="1:13" ht="21.3" customHeight="1" thickBot="1" x14ac:dyDescent="0.35">
      <c r="A24" s="26"/>
      <c r="B24" s="26"/>
      <c r="C24" s="26"/>
      <c r="D24" s="28"/>
      <c r="E24" s="25" t="s">
        <v>42</v>
      </c>
      <c r="F24" s="34">
        <v>1</v>
      </c>
      <c r="G24" s="1">
        <v>5.97</v>
      </c>
      <c r="H24" s="1"/>
      <c r="I24" s="1">
        <v>2.9</v>
      </c>
      <c r="J24" s="35">
        <f t="shared" si="1"/>
        <v>17.312999999999999</v>
      </c>
      <c r="K24" s="26"/>
      <c r="L24" s="26"/>
      <c r="M24" s="26"/>
    </row>
    <row r="25" spans="1:13" ht="15.15" customHeight="1" thickBot="1" x14ac:dyDescent="0.35">
      <c r="A25" s="26"/>
      <c r="B25" s="26"/>
      <c r="C25" s="26"/>
      <c r="D25" s="28"/>
      <c r="E25" s="25"/>
      <c r="F25" s="34">
        <v>2</v>
      </c>
      <c r="G25" s="1">
        <v>2.64</v>
      </c>
      <c r="H25" s="1"/>
      <c r="I25" s="1">
        <v>2.9</v>
      </c>
      <c r="J25" s="35">
        <f t="shared" si="1"/>
        <v>15.311999999999999</v>
      </c>
      <c r="K25" s="26"/>
      <c r="L25" s="26"/>
      <c r="M25" s="26"/>
    </row>
    <row r="26" spans="1:13" ht="15.15" customHeight="1" thickBot="1" x14ac:dyDescent="0.35">
      <c r="A26" s="26"/>
      <c r="B26" s="26"/>
      <c r="C26" s="26"/>
      <c r="D26" s="28"/>
      <c r="E26" s="25"/>
      <c r="F26" s="34">
        <v>5</v>
      </c>
      <c r="G26" s="1">
        <v>1.95</v>
      </c>
      <c r="H26" s="1"/>
      <c r="I26" s="1">
        <v>2.2000000000000002</v>
      </c>
      <c r="J26" s="35">
        <f t="shared" si="1"/>
        <v>21.45</v>
      </c>
      <c r="K26" s="26"/>
      <c r="L26" s="26"/>
      <c r="M26" s="26"/>
    </row>
    <row r="27" spans="1:13" ht="15.15" customHeight="1" thickBot="1" x14ac:dyDescent="0.35">
      <c r="A27" s="26"/>
      <c r="B27" s="26"/>
      <c r="C27" s="26"/>
      <c r="D27" s="28"/>
      <c r="E27" s="25"/>
      <c r="F27" s="34">
        <v>3</v>
      </c>
      <c r="G27" s="1">
        <v>1.5</v>
      </c>
      <c r="H27" s="1"/>
      <c r="I27" s="1">
        <v>2.2000000000000002</v>
      </c>
      <c r="J27" s="35">
        <f t="shared" si="1"/>
        <v>9.9</v>
      </c>
      <c r="K27" s="26"/>
      <c r="L27" s="26"/>
      <c r="M27" s="26"/>
    </row>
    <row r="28" spans="1:13" ht="15.15" customHeight="1" thickBot="1" x14ac:dyDescent="0.35">
      <c r="A28" s="26"/>
      <c r="B28" s="26"/>
      <c r="C28" s="26"/>
      <c r="D28" s="28"/>
      <c r="E28" s="25"/>
      <c r="F28" s="34">
        <v>2</v>
      </c>
      <c r="G28" s="1">
        <v>5.05</v>
      </c>
      <c r="H28" s="1"/>
      <c r="I28" s="1">
        <v>2.2000000000000002</v>
      </c>
      <c r="J28" s="35">
        <f t="shared" si="1"/>
        <v>22.22</v>
      </c>
      <c r="K28" s="26"/>
      <c r="L28" s="26"/>
      <c r="M28" s="26"/>
    </row>
    <row r="29" spans="1:13" ht="15.15" customHeight="1" thickBot="1" x14ac:dyDescent="0.35">
      <c r="A29" s="26"/>
      <c r="B29" s="26"/>
      <c r="C29" s="26"/>
      <c r="D29" s="28"/>
      <c r="E29" s="25"/>
      <c r="F29" s="34">
        <v>8</v>
      </c>
      <c r="G29" s="1">
        <v>0.6</v>
      </c>
      <c r="H29" s="1"/>
      <c r="I29" s="1">
        <v>2.2000000000000002</v>
      </c>
      <c r="J29" s="35">
        <f t="shared" si="1"/>
        <v>10.56</v>
      </c>
      <c r="K29" s="26"/>
      <c r="L29" s="26"/>
      <c r="M29" s="26"/>
    </row>
    <row r="30" spans="1:13" ht="21.3" customHeight="1" thickBot="1" x14ac:dyDescent="0.35">
      <c r="A30" s="26"/>
      <c r="B30" s="26"/>
      <c r="C30" s="26"/>
      <c r="D30" s="28"/>
      <c r="E30" s="25" t="s">
        <v>43</v>
      </c>
      <c r="F30" s="34">
        <v>2</v>
      </c>
      <c r="G30" s="1">
        <v>2.5</v>
      </c>
      <c r="H30" s="1"/>
      <c r="I30" s="1">
        <v>2.2000000000000002</v>
      </c>
      <c r="J30" s="35">
        <f t="shared" si="1"/>
        <v>11</v>
      </c>
      <c r="K30" s="26"/>
      <c r="L30" s="26"/>
      <c r="M30" s="26"/>
    </row>
    <row r="31" spans="1:13" ht="15.15" customHeight="1" thickBot="1" x14ac:dyDescent="0.35">
      <c r="A31" s="26"/>
      <c r="B31" s="26"/>
      <c r="C31" s="26"/>
      <c r="D31" s="28"/>
      <c r="E31" s="25"/>
      <c r="F31" s="34">
        <v>6</v>
      </c>
      <c r="G31" s="1">
        <v>1.9</v>
      </c>
      <c r="H31" s="1"/>
      <c r="I31" s="1">
        <v>2.2000000000000002</v>
      </c>
      <c r="J31" s="35">
        <f t="shared" si="1"/>
        <v>25.08</v>
      </c>
      <c r="K31" s="26"/>
      <c r="L31" s="26"/>
      <c r="M31" s="26"/>
    </row>
    <row r="32" spans="1:13" ht="15.15" customHeight="1" thickBot="1" x14ac:dyDescent="0.35">
      <c r="A32" s="26"/>
      <c r="B32" s="26"/>
      <c r="C32" s="26"/>
      <c r="D32" s="28"/>
      <c r="E32" s="25"/>
      <c r="F32" s="34">
        <v>3</v>
      </c>
      <c r="G32" s="1">
        <v>1.5</v>
      </c>
      <c r="H32" s="1"/>
      <c r="I32" s="1">
        <v>2.2000000000000002</v>
      </c>
      <c r="J32" s="35">
        <f t="shared" si="1"/>
        <v>9.9</v>
      </c>
      <c r="K32" s="26"/>
      <c r="L32" s="26"/>
      <c r="M32" s="26"/>
    </row>
    <row r="33" spans="1:13" ht="15.15" customHeight="1" thickBot="1" x14ac:dyDescent="0.35">
      <c r="A33" s="26"/>
      <c r="B33" s="26"/>
      <c r="C33" s="26"/>
      <c r="D33" s="28"/>
      <c r="E33" s="25"/>
      <c r="F33" s="34">
        <v>4</v>
      </c>
      <c r="G33" s="1">
        <v>2.06</v>
      </c>
      <c r="H33" s="1"/>
      <c r="I33" s="1">
        <v>2.2000000000000002</v>
      </c>
      <c r="J33" s="35">
        <f t="shared" si="1"/>
        <v>18.128</v>
      </c>
      <c r="K33" s="26"/>
      <c r="L33" s="26"/>
      <c r="M33" s="26"/>
    </row>
    <row r="34" spans="1:13" ht="15.15" customHeight="1" thickBot="1" x14ac:dyDescent="0.35">
      <c r="A34" s="26"/>
      <c r="B34" s="26"/>
      <c r="C34" s="26"/>
      <c r="D34" s="28"/>
      <c r="E34" s="25"/>
      <c r="F34" s="34">
        <v>1</v>
      </c>
      <c r="G34" s="1">
        <v>4</v>
      </c>
      <c r="H34" s="1"/>
      <c r="I34" s="1">
        <v>2.2000000000000002</v>
      </c>
      <c r="J34" s="35">
        <f t="shared" si="1"/>
        <v>8.8000000000000007</v>
      </c>
      <c r="K34" s="26"/>
      <c r="L34" s="26"/>
      <c r="M34" s="26"/>
    </row>
    <row r="35" spans="1:13" ht="15.15" customHeight="1" thickBot="1" x14ac:dyDescent="0.35">
      <c r="A35" s="26"/>
      <c r="B35" s="26"/>
      <c r="C35" s="26"/>
      <c r="D35" s="28"/>
      <c r="E35" s="25"/>
      <c r="F35" s="34">
        <v>8</v>
      </c>
      <c r="G35" s="1">
        <v>0.6</v>
      </c>
      <c r="H35" s="1"/>
      <c r="I35" s="1">
        <v>2.2000000000000002</v>
      </c>
      <c r="J35" s="35">
        <f t="shared" si="1"/>
        <v>10.56</v>
      </c>
      <c r="K35" s="5">
        <f>SUM(J18:J35)</f>
        <v>233.77100000000002</v>
      </c>
      <c r="L35" s="26"/>
      <c r="M35" s="26"/>
    </row>
    <row r="36" spans="1:13" ht="21.3" customHeight="1" thickBot="1" x14ac:dyDescent="0.35">
      <c r="A36" s="24" t="s">
        <v>44</v>
      </c>
      <c r="B36" s="25" t="s">
        <v>45</v>
      </c>
      <c r="C36" s="25" t="s">
        <v>46</v>
      </c>
      <c r="D36" s="63" t="s">
        <v>47</v>
      </c>
      <c r="E36" s="63"/>
      <c r="F36" s="63"/>
      <c r="G36" s="63"/>
      <c r="H36" s="63"/>
      <c r="I36" s="63"/>
      <c r="J36" s="63"/>
      <c r="K36" s="1">
        <f>SUM(K39:K40)</f>
        <v>5.74</v>
      </c>
      <c r="L36" s="3">
        <f>ROUND(0*(1+M2/100),2)</f>
        <v>0</v>
      </c>
      <c r="M36" s="9">
        <f>ROUND(K36*L36,2)</f>
        <v>0</v>
      </c>
    </row>
    <row r="37" spans="1:13" ht="30.6" customHeight="1" thickBot="1" x14ac:dyDescent="0.35">
      <c r="A37" s="26"/>
      <c r="B37" s="26"/>
      <c r="C37" s="26"/>
      <c r="D37" s="63" t="s">
        <v>48</v>
      </c>
      <c r="E37" s="63"/>
      <c r="F37" s="63"/>
      <c r="G37" s="63"/>
      <c r="H37" s="63"/>
      <c r="I37" s="63"/>
      <c r="J37" s="63"/>
      <c r="K37" s="63"/>
      <c r="L37" s="63"/>
      <c r="M37" s="63"/>
    </row>
    <row r="38" spans="1:13" ht="15.15" customHeight="1" thickBot="1" x14ac:dyDescent="0.35">
      <c r="A38" s="26"/>
      <c r="B38" s="26"/>
      <c r="C38" s="26"/>
      <c r="D38" s="26"/>
      <c r="E38" s="27"/>
      <c r="F38" s="7" t="s">
        <v>49</v>
      </c>
      <c r="G38" s="7" t="s">
        <v>50</v>
      </c>
      <c r="H38" s="7" t="s">
        <v>51</v>
      </c>
      <c r="I38" s="7" t="s">
        <v>52</v>
      </c>
      <c r="J38" s="7" t="s">
        <v>53</v>
      </c>
      <c r="K38" s="7" t="s">
        <v>54</v>
      </c>
      <c r="L38" s="26"/>
      <c r="M38" s="26"/>
    </row>
    <row r="39" spans="1:13" ht="15.15" customHeight="1" thickBot="1" x14ac:dyDescent="0.35">
      <c r="A39" s="26"/>
      <c r="B39" s="26"/>
      <c r="C39" s="26"/>
      <c r="D39" s="28"/>
      <c r="E39" s="29" t="s">
        <v>55</v>
      </c>
      <c r="F39" s="30">
        <v>1</v>
      </c>
      <c r="G39" s="31">
        <v>2.1</v>
      </c>
      <c r="H39" s="31"/>
      <c r="I39" s="31">
        <v>2.5</v>
      </c>
      <c r="J39" s="32">
        <f>ROUND(F39*G39*I39,3)</f>
        <v>5.25</v>
      </c>
      <c r="K39" s="33"/>
      <c r="L39" s="26"/>
      <c r="M39" s="26"/>
    </row>
    <row r="40" spans="1:13" ht="15.15" customHeight="1" thickBot="1" x14ac:dyDescent="0.35">
      <c r="A40" s="26"/>
      <c r="B40" s="26"/>
      <c r="C40" s="26"/>
      <c r="D40" s="28"/>
      <c r="E40" s="25" t="s">
        <v>56</v>
      </c>
      <c r="F40" s="34">
        <v>4</v>
      </c>
      <c r="G40" s="1">
        <v>0.35</v>
      </c>
      <c r="H40" s="1"/>
      <c r="I40" s="1">
        <v>0.35</v>
      </c>
      <c r="J40" s="35">
        <f>ROUND(F40*G40*I40,3)</f>
        <v>0.49</v>
      </c>
      <c r="K40" s="5">
        <f>SUM(J39:J40)</f>
        <v>5.74</v>
      </c>
      <c r="L40" s="26"/>
      <c r="M40" s="26"/>
    </row>
    <row r="41" spans="1:13" ht="21.3" customHeight="1" thickBot="1" x14ac:dyDescent="0.35">
      <c r="A41" s="24" t="s">
        <v>57</v>
      </c>
      <c r="B41" s="25" t="s">
        <v>58</v>
      </c>
      <c r="C41" s="25" t="s">
        <v>59</v>
      </c>
      <c r="D41" s="63" t="s">
        <v>60</v>
      </c>
      <c r="E41" s="63"/>
      <c r="F41" s="63"/>
      <c r="G41" s="63"/>
      <c r="H41" s="63"/>
      <c r="I41" s="63"/>
      <c r="J41" s="63"/>
      <c r="K41" s="1">
        <f>SUM(K44:K82)</f>
        <v>772.8349999999997</v>
      </c>
      <c r="L41" s="3">
        <f>ROUND(0*(1+M2/100),2)</f>
        <v>0</v>
      </c>
      <c r="M41" s="9">
        <f>ROUND(K41*L41,2)</f>
        <v>0</v>
      </c>
    </row>
    <row r="42" spans="1:13" ht="21.3" customHeight="1" thickBot="1" x14ac:dyDescent="0.35">
      <c r="A42" s="26"/>
      <c r="B42" s="26"/>
      <c r="C42" s="26"/>
      <c r="D42" s="63" t="s">
        <v>61</v>
      </c>
      <c r="E42" s="63"/>
      <c r="F42" s="63"/>
      <c r="G42" s="63"/>
      <c r="H42" s="63"/>
      <c r="I42" s="63"/>
      <c r="J42" s="63"/>
      <c r="K42" s="63"/>
      <c r="L42" s="63"/>
      <c r="M42" s="63"/>
    </row>
    <row r="43" spans="1:13" ht="15.15" customHeight="1" thickBot="1" x14ac:dyDescent="0.35">
      <c r="A43" s="26"/>
      <c r="B43" s="26"/>
      <c r="C43" s="26"/>
      <c r="D43" s="26"/>
      <c r="E43" s="27"/>
      <c r="F43" s="7" t="s">
        <v>62</v>
      </c>
      <c r="G43" s="7" t="s">
        <v>63</v>
      </c>
      <c r="H43" s="7" t="s">
        <v>64</v>
      </c>
      <c r="I43" s="7" t="s">
        <v>65</v>
      </c>
      <c r="J43" s="7" t="s">
        <v>66</v>
      </c>
      <c r="K43" s="7" t="s">
        <v>67</v>
      </c>
      <c r="L43" s="26"/>
      <c r="M43" s="26"/>
    </row>
    <row r="44" spans="1:13" ht="15.15" customHeight="1" thickBot="1" x14ac:dyDescent="0.35">
      <c r="A44" s="26"/>
      <c r="B44" s="26"/>
      <c r="C44" s="26"/>
      <c r="D44" s="28"/>
      <c r="E44" s="29" t="s">
        <v>68</v>
      </c>
      <c r="F44" s="30">
        <v>1</v>
      </c>
      <c r="G44" s="31">
        <v>37.380000000000003</v>
      </c>
      <c r="H44" s="31"/>
      <c r="I44" s="31">
        <v>2.4</v>
      </c>
      <c r="J44" s="32">
        <f t="shared" ref="J44:J82" si="2">ROUND(F44*G44*I44,3)</f>
        <v>89.712000000000003</v>
      </c>
      <c r="K44" s="33"/>
      <c r="L44" s="26"/>
      <c r="M44" s="26"/>
    </row>
    <row r="45" spans="1:13" ht="15.15" customHeight="1" thickBot="1" x14ac:dyDescent="0.35">
      <c r="A45" s="26"/>
      <c r="B45" s="26"/>
      <c r="C45" s="26"/>
      <c r="D45" s="28"/>
      <c r="E45" s="25"/>
      <c r="F45" s="34">
        <v>1</v>
      </c>
      <c r="G45" s="1">
        <v>6.7</v>
      </c>
      <c r="H45" s="1"/>
      <c r="I45" s="1">
        <v>2.2000000000000002</v>
      </c>
      <c r="J45" s="35">
        <f t="shared" si="2"/>
        <v>14.74</v>
      </c>
      <c r="K45" s="26"/>
      <c r="L45" s="26"/>
      <c r="M45" s="26"/>
    </row>
    <row r="46" spans="1:13" ht="15.15" customHeight="1" thickBot="1" x14ac:dyDescent="0.35">
      <c r="A46" s="26"/>
      <c r="B46" s="26"/>
      <c r="C46" s="26"/>
      <c r="D46" s="28"/>
      <c r="E46" s="25"/>
      <c r="F46" s="34">
        <v>3</v>
      </c>
      <c r="G46" s="1">
        <v>6.3</v>
      </c>
      <c r="H46" s="1"/>
      <c r="I46" s="1">
        <v>2.2000000000000002</v>
      </c>
      <c r="J46" s="35">
        <f t="shared" si="2"/>
        <v>41.58</v>
      </c>
      <c r="K46" s="26"/>
      <c r="L46" s="26"/>
      <c r="M46" s="26"/>
    </row>
    <row r="47" spans="1:13" ht="15.15" customHeight="1" thickBot="1" x14ac:dyDescent="0.35">
      <c r="A47" s="26"/>
      <c r="B47" s="26"/>
      <c r="C47" s="26"/>
      <c r="D47" s="28"/>
      <c r="E47" s="25"/>
      <c r="F47" s="34">
        <v>1</v>
      </c>
      <c r="G47" s="1">
        <v>6</v>
      </c>
      <c r="H47" s="1"/>
      <c r="I47" s="1">
        <v>2.2000000000000002</v>
      </c>
      <c r="J47" s="35">
        <f t="shared" si="2"/>
        <v>13.2</v>
      </c>
      <c r="K47" s="26"/>
      <c r="L47" s="26"/>
      <c r="M47" s="26"/>
    </row>
    <row r="48" spans="1:13" ht="15.15" customHeight="1" thickBot="1" x14ac:dyDescent="0.35">
      <c r="A48" s="26"/>
      <c r="B48" s="26"/>
      <c r="C48" s="26"/>
      <c r="D48" s="28"/>
      <c r="E48" s="25"/>
      <c r="F48" s="34">
        <v>2</v>
      </c>
      <c r="G48" s="1">
        <v>4.53</v>
      </c>
      <c r="H48" s="1"/>
      <c r="I48" s="1">
        <v>2.2000000000000002</v>
      </c>
      <c r="J48" s="35">
        <f t="shared" si="2"/>
        <v>19.931999999999999</v>
      </c>
      <c r="K48" s="26"/>
      <c r="L48" s="26"/>
      <c r="M48" s="26"/>
    </row>
    <row r="49" spans="1:13" ht="15.15" customHeight="1" thickBot="1" x14ac:dyDescent="0.35">
      <c r="A49" s="26"/>
      <c r="B49" s="26"/>
      <c r="C49" s="26"/>
      <c r="D49" s="28"/>
      <c r="E49" s="25"/>
      <c r="F49" s="34">
        <v>2</v>
      </c>
      <c r="G49" s="1">
        <v>1.3</v>
      </c>
      <c r="H49" s="1"/>
      <c r="I49" s="1">
        <v>0.9</v>
      </c>
      <c r="J49" s="35">
        <f t="shared" si="2"/>
        <v>2.34</v>
      </c>
      <c r="K49" s="26"/>
      <c r="L49" s="26"/>
      <c r="M49" s="26"/>
    </row>
    <row r="50" spans="1:13" ht="15.15" customHeight="1" thickBot="1" x14ac:dyDescent="0.35">
      <c r="A50" s="26"/>
      <c r="B50" s="26"/>
      <c r="C50" s="26"/>
      <c r="D50" s="28"/>
      <c r="E50" s="25"/>
      <c r="F50" s="34">
        <v>1</v>
      </c>
      <c r="G50" s="1">
        <v>0.7</v>
      </c>
      <c r="H50" s="1"/>
      <c r="I50" s="1">
        <v>0.9</v>
      </c>
      <c r="J50" s="35">
        <f t="shared" si="2"/>
        <v>0.63</v>
      </c>
      <c r="K50" s="26"/>
      <c r="L50" s="26"/>
      <c r="M50" s="26"/>
    </row>
    <row r="51" spans="1:13" ht="15.15" customHeight="1" thickBot="1" x14ac:dyDescent="0.35">
      <c r="A51" s="26"/>
      <c r="B51" s="26"/>
      <c r="C51" s="26"/>
      <c r="D51" s="28"/>
      <c r="E51" s="25"/>
      <c r="F51" s="34">
        <v>4</v>
      </c>
      <c r="G51" s="1">
        <v>0.45</v>
      </c>
      <c r="H51" s="1"/>
      <c r="I51" s="1">
        <v>0.5</v>
      </c>
      <c r="J51" s="35">
        <f t="shared" si="2"/>
        <v>0.9</v>
      </c>
      <c r="K51" s="26"/>
      <c r="L51" s="26"/>
      <c r="M51" s="26"/>
    </row>
    <row r="52" spans="1:13" ht="15.15" customHeight="1" thickBot="1" x14ac:dyDescent="0.35">
      <c r="A52" s="26"/>
      <c r="B52" s="26"/>
      <c r="C52" s="26"/>
      <c r="D52" s="28"/>
      <c r="E52" s="25"/>
      <c r="F52" s="34">
        <v>2</v>
      </c>
      <c r="G52" s="1">
        <v>0.16</v>
      </c>
      <c r="H52" s="1"/>
      <c r="I52" s="1">
        <v>2.2000000000000002</v>
      </c>
      <c r="J52" s="35">
        <f t="shared" si="2"/>
        <v>0.70399999999999996</v>
      </c>
      <c r="K52" s="26"/>
      <c r="L52" s="26"/>
      <c r="M52" s="26"/>
    </row>
    <row r="53" spans="1:13" ht="15.15" customHeight="1" thickBot="1" x14ac:dyDescent="0.35">
      <c r="A53" s="26"/>
      <c r="B53" s="26"/>
      <c r="C53" s="26"/>
      <c r="D53" s="28"/>
      <c r="E53" s="25"/>
      <c r="F53" s="34">
        <v>-12</v>
      </c>
      <c r="G53" s="1">
        <v>0.62</v>
      </c>
      <c r="H53" s="1"/>
      <c r="I53" s="1">
        <v>2</v>
      </c>
      <c r="J53" s="35">
        <f t="shared" si="2"/>
        <v>-14.88</v>
      </c>
      <c r="K53" s="26"/>
      <c r="L53" s="26"/>
      <c r="M53" s="26"/>
    </row>
    <row r="54" spans="1:13" ht="15.15" customHeight="1" thickBot="1" x14ac:dyDescent="0.35">
      <c r="A54" s="26"/>
      <c r="B54" s="26"/>
      <c r="C54" s="26"/>
      <c r="D54" s="28"/>
      <c r="E54" s="25"/>
      <c r="F54" s="34">
        <v>-1</v>
      </c>
      <c r="G54" s="1">
        <v>0.72</v>
      </c>
      <c r="H54" s="1"/>
      <c r="I54" s="1">
        <v>2</v>
      </c>
      <c r="J54" s="35">
        <f t="shared" si="2"/>
        <v>-1.44</v>
      </c>
      <c r="K54" s="26"/>
      <c r="L54" s="26"/>
      <c r="M54" s="26"/>
    </row>
    <row r="55" spans="1:13" ht="15.15" customHeight="1" thickBot="1" x14ac:dyDescent="0.35">
      <c r="A55" s="26"/>
      <c r="B55" s="26"/>
      <c r="C55" s="26"/>
      <c r="D55" s="28"/>
      <c r="E55" s="25"/>
      <c r="F55" s="34">
        <v>-1</v>
      </c>
      <c r="G55" s="1">
        <v>0.95</v>
      </c>
      <c r="H55" s="1"/>
      <c r="I55" s="1">
        <v>2.2000000000000002</v>
      </c>
      <c r="J55" s="35">
        <f t="shared" si="2"/>
        <v>-2.09</v>
      </c>
      <c r="K55" s="26"/>
      <c r="L55" s="26"/>
      <c r="M55" s="26"/>
    </row>
    <row r="56" spans="1:13" ht="15.15" customHeight="1" thickBot="1" x14ac:dyDescent="0.35">
      <c r="A56" s="26"/>
      <c r="B56" s="26"/>
      <c r="C56" s="26"/>
      <c r="D56" s="28"/>
      <c r="E56" s="25" t="s">
        <v>69</v>
      </c>
      <c r="F56" s="34">
        <v>1</v>
      </c>
      <c r="G56" s="1">
        <v>30.83</v>
      </c>
      <c r="H56" s="1"/>
      <c r="I56" s="1">
        <v>2.8</v>
      </c>
      <c r="J56" s="35">
        <f t="shared" si="2"/>
        <v>86.323999999999998</v>
      </c>
      <c r="K56" s="26"/>
      <c r="L56" s="26"/>
      <c r="M56" s="26"/>
    </row>
    <row r="57" spans="1:13" ht="15.15" customHeight="1" thickBot="1" x14ac:dyDescent="0.35">
      <c r="A57" s="26"/>
      <c r="B57" s="26"/>
      <c r="C57" s="26"/>
      <c r="D57" s="28"/>
      <c r="E57" s="25"/>
      <c r="F57" s="34">
        <v>1</v>
      </c>
      <c r="G57" s="1">
        <v>24.13</v>
      </c>
      <c r="H57" s="1"/>
      <c r="I57" s="1">
        <v>2.8</v>
      </c>
      <c r="J57" s="35">
        <f t="shared" si="2"/>
        <v>67.563999999999993</v>
      </c>
      <c r="K57" s="26"/>
      <c r="L57" s="26"/>
      <c r="M57" s="26"/>
    </row>
    <row r="58" spans="1:13" ht="15.15" customHeight="1" thickBot="1" x14ac:dyDescent="0.35">
      <c r="A58" s="26"/>
      <c r="B58" s="26"/>
      <c r="C58" s="26"/>
      <c r="D58" s="28"/>
      <c r="E58" s="25"/>
      <c r="F58" s="34">
        <v>1</v>
      </c>
      <c r="G58" s="1">
        <v>8.24</v>
      </c>
      <c r="H58" s="1"/>
      <c r="I58" s="1">
        <v>2.2000000000000002</v>
      </c>
      <c r="J58" s="35">
        <f t="shared" si="2"/>
        <v>18.128</v>
      </c>
      <c r="K58" s="26"/>
      <c r="L58" s="26"/>
      <c r="M58" s="26"/>
    </row>
    <row r="59" spans="1:13" ht="15.15" customHeight="1" thickBot="1" x14ac:dyDescent="0.35">
      <c r="A59" s="26"/>
      <c r="B59" s="26"/>
      <c r="C59" s="26"/>
      <c r="D59" s="28"/>
      <c r="E59" s="25"/>
      <c r="F59" s="34">
        <v>1</v>
      </c>
      <c r="G59" s="1">
        <v>8.2899999999999991</v>
      </c>
      <c r="H59" s="1"/>
      <c r="I59" s="1">
        <v>2.2000000000000002</v>
      </c>
      <c r="J59" s="35">
        <f t="shared" si="2"/>
        <v>18.238</v>
      </c>
      <c r="K59" s="26"/>
      <c r="L59" s="26"/>
      <c r="M59" s="26"/>
    </row>
    <row r="60" spans="1:13" ht="15.15" customHeight="1" thickBot="1" x14ac:dyDescent="0.35">
      <c r="A60" s="26"/>
      <c r="B60" s="26"/>
      <c r="C60" s="26"/>
      <c r="D60" s="28"/>
      <c r="E60" s="25"/>
      <c r="F60" s="34">
        <v>6</v>
      </c>
      <c r="G60" s="1">
        <v>5.5</v>
      </c>
      <c r="H60" s="1"/>
      <c r="I60" s="1">
        <v>2.2000000000000002</v>
      </c>
      <c r="J60" s="35">
        <f t="shared" si="2"/>
        <v>72.599999999999994</v>
      </c>
      <c r="K60" s="26"/>
      <c r="L60" s="26"/>
      <c r="M60" s="26"/>
    </row>
    <row r="61" spans="1:13" ht="15.15" customHeight="1" thickBot="1" x14ac:dyDescent="0.35">
      <c r="A61" s="26"/>
      <c r="B61" s="26"/>
      <c r="C61" s="26"/>
      <c r="D61" s="28"/>
      <c r="E61" s="25"/>
      <c r="F61" s="34">
        <v>1</v>
      </c>
      <c r="G61" s="1">
        <v>2.73</v>
      </c>
      <c r="H61" s="1"/>
      <c r="I61" s="1">
        <v>2.2000000000000002</v>
      </c>
      <c r="J61" s="35">
        <f t="shared" si="2"/>
        <v>6.0060000000000002</v>
      </c>
      <c r="K61" s="26"/>
      <c r="L61" s="26"/>
      <c r="M61" s="26"/>
    </row>
    <row r="62" spans="1:13" ht="15.15" customHeight="1" thickBot="1" x14ac:dyDescent="0.35">
      <c r="A62" s="26"/>
      <c r="B62" s="26"/>
      <c r="C62" s="26"/>
      <c r="D62" s="28"/>
      <c r="E62" s="25"/>
      <c r="F62" s="34">
        <v>2</v>
      </c>
      <c r="G62" s="1">
        <v>3.66</v>
      </c>
      <c r="H62" s="1"/>
      <c r="I62" s="1">
        <v>2.2000000000000002</v>
      </c>
      <c r="J62" s="35">
        <f t="shared" si="2"/>
        <v>16.103999999999999</v>
      </c>
      <c r="K62" s="26"/>
      <c r="L62" s="26"/>
      <c r="M62" s="26"/>
    </row>
    <row r="63" spans="1:13" ht="15.15" customHeight="1" thickBot="1" x14ac:dyDescent="0.35">
      <c r="A63" s="26"/>
      <c r="B63" s="26"/>
      <c r="C63" s="26"/>
      <c r="D63" s="28"/>
      <c r="E63" s="25"/>
      <c r="F63" s="34">
        <v>1</v>
      </c>
      <c r="G63" s="1">
        <v>2.2799999999999998</v>
      </c>
      <c r="H63" s="1"/>
      <c r="I63" s="1">
        <v>2.2000000000000002</v>
      </c>
      <c r="J63" s="35">
        <f t="shared" si="2"/>
        <v>5.016</v>
      </c>
      <c r="K63" s="26"/>
      <c r="L63" s="26"/>
      <c r="M63" s="26"/>
    </row>
    <row r="64" spans="1:13" ht="15.15" customHeight="1" thickBot="1" x14ac:dyDescent="0.35">
      <c r="A64" s="26"/>
      <c r="B64" s="26"/>
      <c r="C64" s="26"/>
      <c r="D64" s="28"/>
      <c r="E64" s="25"/>
      <c r="F64" s="34">
        <v>1</v>
      </c>
      <c r="G64" s="1">
        <v>1.08</v>
      </c>
      <c r="H64" s="1"/>
      <c r="I64" s="1">
        <v>2.2000000000000002</v>
      </c>
      <c r="J64" s="35">
        <f t="shared" si="2"/>
        <v>2.3759999999999999</v>
      </c>
      <c r="K64" s="26"/>
      <c r="L64" s="26"/>
      <c r="M64" s="26"/>
    </row>
    <row r="65" spans="1:13" ht="15.15" customHeight="1" thickBot="1" x14ac:dyDescent="0.35">
      <c r="A65" s="26"/>
      <c r="B65" s="26"/>
      <c r="C65" s="26"/>
      <c r="D65" s="28"/>
      <c r="E65" s="25"/>
      <c r="F65" s="34">
        <v>1</v>
      </c>
      <c r="G65" s="1">
        <v>1.3</v>
      </c>
      <c r="H65" s="1"/>
      <c r="I65" s="1">
        <v>0.9</v>
      </c>
      <c r="J65" s="35">
        <f t="shared" si="2"/>
        <v>1.17</v>
      </c>
      <c r="K65" s="26"/>
      <c r="L65" s="26"/>
      <c r="M65" s="26"/>
    </row>
    <row r="66" spans="1:13" ht="15.15" customHeight="1" thickBot="1" x14ac:dyDescent="0.35">
      <c r="A66" s="26"/>
      <c r="B66" s="26"/>
      <c r="C66" s="26"/>
      <c r="D66" s="28"/>
      <c r="E66" s="25"/>
      <c r="F66" s="34">
        <v>2</v>
      </c>
      <c r="G66" s="1">
        <v>0.7</v>
      </c>
      <c r="H66" s="1"/>
      <c r="I66" s="1">
        <v>0.9</v>
      </c>
      <c r="J66" s="35">
        <f t="shared" si="2"/>
        <v>1.26</v>
      </c>
      <c r="K66" s="26"/>
      <c r="L66" s="26"/>
      <c r="M66" s="26"/>
    </row>
    <row r="67" spans="1:13" ht="15.15" customHeight="1" thickBot="1" x14ac:dyDescent="0.35">
      <c r="A67" s="26"/>
      <c r="B67" s="26"/>
      <c r="C67" s="26"/>
      <c r="D67" s="28"/>
      <c r="E67" s="25"/>
      <c r="F67" s="34">
        <v>7</v>
      </c>
      <c r="G67" s="1">
        <v>0.45</v>
      </c>
      <c r="H67" s="1"/>
      <c r="I67" s="1">
        <v>0.5</v>
      </c>
      <c r="J67" s="35">
        <f t="shared" si="2"/>
        <v>1.575</v>
      </c>
      <c r="K67" s="26"/>
      <c r="L67" s="26"/>
      <c r="M67" s="26"/>
    </row>
    <row r="68" spans="1:13" ht="15.15" customHeight="1" thickBot="1" x14ac:dyDescent="0.35">
      <c r="A68" s="26"/>
      <c r="B68" s="26"/>
      <c r="C68" s="26"/>
      <c r="D68" s="28"/>
      <c r="E68" s="25"/>
      <c r="F68" s="34">
        <v>-20</v>
      </c>
      <c r="G68" s="1">
        <v>0.62</v>
      </c>
      <c r="H68" s="1"/>
      <c r="I68" s="1">
        <v>2</v>
      </c>
      <c r="J68" s="35">
        <f t="shared" si="2"/>
        <v>-24.8</v>
      </c>
      <c r="K68" s="26"/>
      <c r="L68" s="26"/>
      <c r="M68" s="26"/>
    </row>
    <row r="69" spans="1:13" ht="15.15" customHeight="1" thickBot="1" x14ac:dyDescent="0.35">
      <c r="A69" s="26"/>
      <c r="B69" s="26"/>
      <c r="C69" s="26"/>
      <c r="D69" s="28"/>
      <c r="E69" s="25"/>
      <c r="F69" s="34">
        <v>-1</v>
      </c>
      <c r="G69" s="1">
        <v>0.72</v>
      </c>
      <c r="H69" s="1"/>
      <c r="I69" s="1">
        <v>2</v>
      </c>
      <c r="J69" s="35">
        <f t="shared" si="2"/>
        <v>-1.44</v>
      </c>
      <c r="K69" s="26"/>
      <c r="L69" s="26"/>
      <c r="M69" s="26"/>
    </row>
    <row r="70" spans="1:13" ht="15.15" customHeight="1" thickBot="1" x14ac:dyDescent="0.35">
      <c r="A70" s="26"/>
      <c r="B70" s="26"/>
      <c r="C70" s="26"/>
      <c r="D70" s="28"/>
      <c r="E70" s="25"/>
      <c r="F70" s="34">
        <v>-2</v>
      </c>
      <c r="G70" s="1">
        <v>1.07</v>
      </c>
      <c r="H70" s="1"/>
      <c r="I70" s="1">
        <v>2</v>
      </c>
      <c r="J70" s="35">
        <f t="shared" si="2"/>
        <v>-4.28</v>
      </c>
      <c r="K70" s="26"/>
      <c r="L70" s="26"/>
      <c r="M70" s="26"/>
    </row>
    <row r="71" spans="1:13" ht="15.15" customHeight="1" thickBot="1" x14ac:dyDescent="0.35">
      <c r="A71" s="26"/>
      <c r="B71" s="26"/>
      <c r="C71" s="26"/>
      <c r="D71" s="28"/>
      <c r="E71" s="25" t="s">
        <v>70</v>
      </c>
      <c r="F71" s="34">
        <v>1</v>
      </c>
      <c r="G71" s="1">
        <v>72.2</v>
      </c>
      <c r="H71" s="1"/>
      <c r="I71" s="1">
        <v>2.8</v>
      </c>
      <c r="J71" s="35">
        <f t="shared" si="2"/>
        <v>202.16</v>
      </c>
      <c r="K71" s="26"/>
      <c r="L71" s="26"/>
      <c r="M71" s="26"/>
    </row>
    <row r="72" spans="1:13" ht="15.15" customHeight="1" thickBot="1" x14ac:dyDescent="0.35">
      <c r="A72" s="26"/>
      <c r="B72" s="26"/>
      <c r="C72" s="26"/>
      <c r="D72" s="28"/>
      <c r="E72" s="25"/>
      <c r="F72" s="34">
        <v>2</v>
      </c>
      <c r="G72" s="1">
        <v>5.15</v>
      </c>
      <c r="H72" s="1"/>
      <c r="I72" s="1">
        <v>2.2000000000000002</v>
      </c>
      <c r="J72" s="35">
        <f t="shared" si="2"/>
        <v>22.66</v>
      </c>
      <c r="K72" s="26"/>
      <c r="L72" s="26"/>
      <c r="M72" s="26"/>
    </row>
    <row r="73" spans="1:13" ht="15.15" customHeight="1" thickBot="1" x14ac:dyDescent="0.35">
      <c r="A73" s="26"/>
      <c r="B73" s="26"/>
      <c r="C73" s="26"/>
      <c r="D73" s="28"/>
      <c r="E73" s="25"/>
      <c r="F73" s="34">
        <v>1</v>
      </c>
      <c r="G73" s="1">
        <v>8.93</v>
      </c>
      <c r="H73" s="1"/>
      <c r="I73" s="1">
        <v>2.2000000000000002</v>
      </c>
      <c r="J73" s="35">
        <f t="shared" si="2"/>
        <v>19.646000000000001</v>
      </c>
      <c r="K73" s="26"/>
      <c r="L73" s="26"/>
      <c r="M73" s="26"/>
    </row>
    <row r="74" spans="1:13" ht="15.15" customHeight="1" thickBot="1" x14ac:dyDescent="0.35">
      <c r="A74" s="26"/>
      <c r="B74" s="26"/>
      <c r="C74" s="26"/>
      <c r="D74" s="28"/>
      <c r="E74" s="25"/>
      <c r="F74" s="34">
        <v>4</v>
      </c>
      <c r="G74" s="1">
        <v>5.42</v>
      </c>
      <c r="H74" s="1"/>
      <c r="I74" s="1">
        <v>2.2000000000000002</v>
      </c>
      <c r="J74" s="35">
        <f t="shared" si="2"/>
        <v>47.695999999999998</v>
      </c>
      <c r="K74" s="26"/>
      <c r="L74" s="26"/>
      <c r="M74" s="26"/>
    </row>
    <row r="75" spans="1:13" ht="15.15" customHeight="1" thickBot="1" x14ac:dyDescent="0.35">
      <c r="A75" s="26"/>
      <c r="B75" s="26"/>
      <c r="C75" s="26"/>
      <c r="D75" s="28"/>
      <c r="E75" s="25"/>
      <c r="F75" s="34">
        <v>4</v>
      </c>
      <c r="G75" s="1">
        <v>2.68</v>
      </c>
      <c r="H75" s="1"/>
      <c r="I75" s="1">
        <v>2.2000000000000002</v>
      </c>
      <c r="J75" s="35">
        <f t="shared" si="2"/>
        <v>23.584</v>
      </c>
      <c r="K75" s="26"/>
      <c r="L75" s="26"/>
      <c r="M75" s="26"/>
    </row>
    <row r="76" spans="1:13" ht="15.15" customHeight="1" thickBot="1" x14ac:dyDescent="0.35">
      <c r="A76" s="26"/>
      <c r="B76" s="26"/>
      <c r="C76" s="26"/>
      <c r="D76" s="28"/>
      <c r="E76" s="25"/>
      <c r="F76" s="34">
        <v>4</v>
      </c>
      <c r="G76" s="1">
        <v>3.66</v>
      </c>
      <c r="H76" s="1"/>
      <c r="I76" s="1">
        <v>2.2000000000000002</v>
      </c>
      <c r="J76" s="35">
        <f t="shared" si="2"/>
        <v>32.207999999999998</v>
      </c>
      <c r="K76" s="26"/>
      <c r="L76" s="26"/>
      <c r="M76" s="26"/>
    </row>
    <row r="77" spans="1:13" ht="15.15" customHeight="1" thickBot="1" x14ac:dyDescent="0.35">
      <c r="A77" s="26"/>
      <c r="B77" s="26"/>
      <c r="C77" s="26"/>
      <c r="D77" s="28"/>
      <c r="E77" s="25"/>
      <c r="F77" s="34">
        <v>2</v>
      </c>
      <c r="G77" s="1">
        <v>1.46</v>
      </c>
      <c r="H77" s="1"/>
      <c r="I77" s="1">
        <v>0.6</v>
      </c>
      <c r="J77" s="35">
        <f t="shared" si="2"/>
        <v>1.752</v>
      </c>
      <c r="K77" s="26"/>
      <c r="L77" s="26"/>
      <c r="M77" s="26"/>
    </row>
    <row r="78" spans="1:13" ht="15.15" customHeight="1" thickBot="1" x14ac:dyDescent="0.35">
      <c r="A78" s="26"/>
      <c r="B78" s="26"/>
      <c r="C78" s="26"/>
      <c r="D78" s="28"/>
      <c r="E78" s="25"/>
      <c r="F78" s="34">
        <v>5</v>
      </c>
      <c r="G78" s="1">
        <v>1.3</v>
      </c>
      <c r="H78" s="1"/>
      <c r="I78" s="1">
        <v>0.9</v>
      </c>
      <c r="J78" s="35">
        <f t="shared" si="2"/>
        <v>5.85</v>
      </c>
      <c r="K78" s="26"/>
      <c r="L78" s="26"/>
      <c r="M78" s="26"/>
    </row>
    <row r="79" spans="1:13" ht="15.15" customHeight="1" thickBot="1" x14ac:dyDescent="0.35">
      <c r="A79" s="26"/>
      <c r="B79" s="26"/>
      <c r="C79" s="26"/>
      <c r="D79" s="28"/>
      <c r="E79" s="25"/>
      <c r="F79" s="34">
        <v>1</v>
      </c>
      <c r="G79" s="1">
        <v>0.7</v>
      </c>
      <c r="H79" s="1"/>
      <c r="I79" s="1">
        <v>0.9</v>
      </c>
      <c r="J79" s="35">
        <f t="shared" si="2"/>
        <v>0.63</v>
      </c>
      <c r="K79" s="26"/>
      <c r="L79" s="26"/>
      <c r="M79" s="26"/>
    </row>
    <row r="80" spans="1:13" ht="15.15" customHeight="1" thickBot="1" x14ac:dyDescent="0.35">
      <c r="A80" s="26"/>
      <c r="B80" s="26"/>
      <c r="C80" s="26"/>
      <c r="D80" s="28"/>
      <c r="E80" s="25"/>
      <c r="F80" s="34">
        <v>8</v>
      </c>
      <c r="G80" s="1">
        <v>0.45</v>
      </c>
      <c r="H80" s="1"/>
      <c r="I80" s="1">
        <v>0.5</v>
      </c>
      <c r="J80" s="35">
        <f t="shared" si="2"/>
        <v>1.8</v>
      </c>
      <c r="K80" s="26"/>
      <c r="L80" s="26"/>
      <c r="M80" s="26"/>
    </row>
    <row r="81" spans="1:13" ht="15.15" customHeight="1" thickBot="1" x14ac:dyDescent="0.35">
      <c r="A81" s="26"/>
      <c r="B81" s="26"/>
      <c r="C81" s="26"/>
      <c r="D81" s="28"/>
      <c r="E81" s="25"/>
      <c r="F81" s="34">
        <v>-12</v>
      </c>
      <c r="G81" s="1">
        <v>0.62</v>
      </c>
      <c r="H81" s="1"/>
      <c r="I81" s="1">
        <v>2</v>
      </c>
      <c r="J81" s="35">
        <f t="shared" si="2"/>
        <v>-14.88</v>
      </c>
      <c r="K81" s="26"/>
      <c r="L81" s="26"/>
      <c r="M81" s="26"/>
    </row>
    <row r="82" spans="1:13" ht="15.15" customHeight="1" thickBot="1" x14ac:dyDescent="0.35">
      <c r="A82" s="26"/>
      <c r="B82" s="26"/>
      <c r="C82" s="26"/>
      <c r="D82" s="28"/>
      <c r="E82" s="25"/>
      <c r="F82" s="34">
        <v>-1</v>
      </c>
      <c r="G82" s="1">
        <v>0.72</v>
      </c>
      <c r="H82" s="1"/>
      <c r="I82" s="1">
        <v>2</v>
      </c>
      <c r="J82" s="35">
        <f t="shared" si="2"/>
        <v>-1.44</v>
      </c>
      <c r="K82" s="5">
        <f>SUM(J44:J82)</f>
        <v>772.8349999999997</v>
      </c>
      <c r="L82" s="26"/>
      <c r="M82" s="26"/>
    </row>
    <row r="83" spans="1:13" ht="21.3" customHeight="1" thickBot="1" x14ac:dyDescent="0.35">
      <c r="A83" s="24" t="s">
        <v>71</v>
      </c>
      <c r="B83" s="25" t="s">
        <v>72</v>
      </c>
      <c r="C83" s="25" t="s">
        <v>73</v>
      </c>
      <c r="D83" s="63" t="s">
        <v>74</v>
      </c>
      <c r="E83" s="63"/>
      <c r="F83" s="63"/>
      <c r="G83" s="63"/>
      <c r="H83" s="63"/>
      <c r="I83" s="63"/>
      <c r="J83" s="63"/>
      <c r="K83" s="1">
        <f>SUM(K86:K88)</f>
        <v>37.236000000000004</v>
      </c>
      <c r="L83" s="3">
        <f>ROUND(0*(1+M2/100),2)</f>
        <v>0</v>
      </c>
      <c r="M83" s="9">
        <f>ROUND(K83*L83,2)</f>
        <v>0</v>
      </c>
    </row>
    <row r="84" spans="1:13" ht="21.3" customHeight="1" thickBot="1" x14ac:dyDescent="0.35">
      <c r="A84" s="26"/>
      <c r="B84" s="26"/>
      <c r="C84" s="26"/>
      <c r="D84" s="63" t="s">
        <v>75</v>
      </c>
      <c r="E84" s="63"/>
      <c r="F84" s="63"/>
      <c r="G84" s="63"/>
      <c r="H84" s="63"/>
      <c r="I84" s="63"/>
      <c r="J84" s="63"/>
      <c r="K84" s="63"/>
      <c r="L84" s="63"/>
      <c r="M84" s="63"/>
    </row>
    <row r="85" spans="1:13" ht="15.15" customHeight="1" thickBot="1" x14ac:dyDescent="0.35">
      <c r="A85" s="26"/>
      <c r="B85" s="26"/>
      <c r="C85" s="26"/>
      <c r="D85" s="26"/>
      <c r="E85" s="27"/>
      <c r="F85" s="7" t="s">
        <v>76</v>
      </c>
      <c r="G85" s="7" t="s">
        <v>77</v>
      </c>
      <c r="H85" s="7" t="s">
        <v>78</v>
      </c>
      <c r="I85" s="7" t="s">
        <v>79</v>
      </c>
      <c r="J85" s="7" t="s">
        <v>80</v>
      </c>
      <c r="K85" s="7" t="s">
        <v>81</v>
      </c>
      <c r="L85" s="26"/>
      <c r="M85" s="26"/>
    </row>
    <row r="86" spans="1:13" ht="15.15" customHeight="1" thickBot="1" x14ac:dyDescent="0.35">
      <c r="A86" s="26"/>
      <c r="B86" s="26"/>
      <c r="C86" s="26"/>
      <c r="D86" s="28"/>
      <c r="E86" s="29" t="s">
        <v>82</v>
      </c>
      <c r="F86" s="30">
        <v>1</v>
      </c>
      <c r="G86" s="31">
        <v>2.34</v>
      </c>
      <c r="H86" s="31"/>
      <c r="I86" s="31">
        <v>2.4</v>
      </c>
      <c r="J86" s="32">
        <f>ROUND(F86*G86*I86,3)</f>
        <v>5.6159999999999997</v>
      </c>
      <c r="K86" s="33"/>
      <c r="L86" s="26"/>
      <c r="M86" s="26"/>
    </row>
    <row r="87" spans="1:13" ht="15.15" customHeight="1" thickBot="1" x14ac:dyDescent="0.35">
      <c r="A87" s="26"/>
      <c r="B87" s="26"/>
      <c r="C87" s="26"/>
      <c r="D87" s="28"/>
      <c r="E87" s="25"/>
      <c r="F87" s="34">
        <v>1</v>
      </c>
      <c r="G87" s="1">
        <v>1.8</v>
      </c>
      <c r="H87" s="1"/>
      <c r="I87" s="1">
        <v>2.4</v>
      </c>
      <c r="J87" s="35">
        <f>ROUND(F87*G87*I87,3)</f>
        <v>4.32</v>
      </c>
      <c r="K87" s="26"/>
      <c r="L87" s="26"/>
      <c r="M87" s="26"/>
    </row>
    <row r="88" spans="1:13" ht="15.15" customHeight="1" thickBot="1" x14ac:dyDescent="0.35">
      <c r="A88" s="26"/>
      <c r="B88" s="26"/>
      <c r="C88" s="26"/>
      <c r="D88" s="28"/>
      <c r="E88" s="25" t="s">
        <v>83</v>
      </c>
      <c r="F88" s="34">
        <v>1</v>
      </c>
      <c r="G88" s="1">
        <v>9.75</v>
      </c>
      <c r="H88" s="1"/>
      <c r="I88" s="1">
        <v>2.8</v>
      </c>
      <c r="J88" s="35">
        <f>ROUND(F88*G88*I88,3)</f>
        <v>27.3</v>
      </c>
      <c r="K88" s="5">
        <f>SUM(J86:J88)</f>
        <v>37.236000000000004</v>
      </c>
      <c r="L88" s="26"/>
      <c r="M88" s="26"/>
    </row>
    <row r="89" spans="1:13" ht="21.3" customHeight="1" thickBot="1" x14ac:dyDescent="0.35">
      <c r="A89" s="24" t="s">
        <v>84</v>
      </c>
      <c r="B89" s="25" t="s">
        <v>85</v>
      </c>
      <c r="C89" s="25" t="s">
        <v>86</v>
      </c>
      <c r="D89" s="63" t="s">
        <v>87</v>
      </c>
      <c r="E89" s="63"/>
      <c r="F89" s="63"/>
      <c r="G89" s="63"/>
      <c r="H89" s="63"/>
      <c r="I89" s="63"/>
      <c r="J89" s="63"/>
      <c r="K89" s="1">
        <f>SUM(K92:K93)</f>
        <v>30.68</v>
      </c>
      <c r="L89" s="3">
        <f>ROUND(0*(1+M2/100),2)</f>
        <v>0</v>
      </c>
      <c r="M89" s="9">
        <f>ROUND(K89*L89,2)</f>
        <v>0</v>
      </c>
    </row>
    <row r="90" spans="1:13" ht="12.15" customHeight="1" thickBot="1" x14ac:dyDescent="0.35">
      <c r="A90" s="26"/>
      <c r="B90" s="26"/>
      <c r="C90" s="26"/>
      <c r="D90" s="63" t="s">
        <v>88</v>
      </c>
      <c r="E90" s="63"/>
      <c r="F90" s="63"/>
      <c r="G90" s="63"/>
      <c r="H90" s="63"/>
      <c r="I90" s="63"/>
      <c r="J90" s="63"/>
      <c r="K90" s="63"/>
      <c r="L90" s="63"/>
      <c r="M90" s="63"/>
    </row>
    <row r="91" spans="1:13" ht="15.15" customHeight="1" thickBot="1" x14ac:dyDescent="0.35">
      <c r="A91" s="26"/>
      <c r="B91" s="26"/>
      <c r="C91" s="26"/>
      <c r="D91" s="26"/>
      <c r="E91" s="27"/>
      <c r="F91" s="7" t="s">
        <v>89</v>
      </c>
      <c r="G91" s="7" t="s">
        <v>90</v>
      </c>
      <c r="H91" s="7" t="s">
        <v>91</v>
      </c>
      <c r="I91" s="7" t="s">
        <v>92</v>
      </c>
      <c r="J91" s="7" t="s">
        <v>93</v>
      </c>
      <c r="K91" s="7" t="s">
        <v>94</v>
      </c>
      <c r="L91" s="26"/>
      <c r="M91" s="26"/>
    </row>
    <row r="92" spans="1:13" ht="15.15" customHeight="1" thickBot="1" x14ac:dyDescent="0.35">
      <c r="A92" s="26"/>
      <c r="B92" s="26"/>
      <c r="C92" s="26"/>
      <c r="D92" s="28"/>
      <c r="E92" s="29" t="s">
        <v>95</v>
      </c>
      <c r="F92" s="30">
        <v>1</v>
      </c>
      <c r="G92" s="31">
        <v>8.2799999999999994</v>
      </c>
      <c r="H92" s="31"/>
      <c r="I92" s="31"/>
      <c r="J92" s="32">
        <f>ROUND(F92*G92,3)</f>
        <v>8.2799999999999994</v>
      </c>
      <c r="K92" s="33"/>
      <c r="L92" s="26"/>
      <c r="M92" s="26"/>
    </row>
    <row r="93" spans="1:13" ht="15.15" customHeight="1" thickBot="1" x14ac:dyDescent="0.35">
      <c r="A93" s="26"/>
      <c r="B93" s="26"/>
      <c r="C93" s="26"/>
      <c r="D93" s="28"/>
      <c r="E93" s="25" t="s">
        <v>96</v>
      </c>
      <c r="F93" s="34">
        <v>1</v>
      </c>
      <c r="G93" s="1">
        <v>22.4</v>
      </c>
      <c r="H93" s="1"/>
      <c r="I93" s="1"/>
      <c r="J93" s="35">
        <f>ROUND(F93*G93,3)</f>
        <v>22.4</v>
      </c>
      <c r="K93" s="5">
        <f>SUM(J92:J93)</f>
        <v>30.68</v>
      </c>
      <c r="L93" s="26"/>
      <c r="M93" s="26"/>
    </row>
    <row r="94" spans="1:13" ht="21.3" customHeight="1" thickBot="1" x14ac:dyDescent="0.35">
      <c r="A94" s="24" t="s">
        <v>97</v>
      </c>
      <c r="B94" s="25" t="s">
        <v>98</v>
      </c>
      <c r="C94" s="25" t="s">
        <v>99</v>
      </c>
      <c r="D94" s="63" t="s">
        <v>100</v>
      </c>
      <c r="E94" s="63"/>
      <c r="F94" s="63"/>
      <c r="G94" s="63"/>
      <c r="H94" s="63"/>
      <c r="I94" s="63"/>
      <c r="J94" s="63"/>
      <c r="K94" s="1">
        <f>SUM(K97:K108)</f>
        <v>294.14199999999994</v>
      </c>
      <c r="L94" s="3">
        <f>ROUND(0*(1+M2/100),2)</f>
        <v>0</v>
      </c>
      <c r="M94" s="9">
        <f>ROUND(K94*L94,2)</f>
        <v>0</v>
      </c>
    </row>
    <row r="95" spans="1:13" ht="21.3" customHeight="1" thickBot="1" x14ac:dyDescent="0.35">
      <c r="A95" s="26"/>
      <c r="B95" s="26"/>
      <c r="C95" s="26"/>
      <c r="D95" s="63" t="s">
        <v>101</v>
      </c>
      <c r="E95" s="63"/>
      <c r="F95" s="63"/>
      <c r="G95" s="63"/>
      <c r="H95" s="63"/>
      <c r="I95" s="63"/>
      <c r="J95" s="63"/>
      <c r="K95" s="63"/>
      <c r="L95" s="63"/>
      <c r="M95" s="63"/>
    </row>
    <row r="96" spans="1:13" ht="15.15" customHeight="1" thickBot="1" x14ac:dyDescent="0.35">
      <c r="A96" s="26"/>
      <c r="B96" s="26"/>
      <c r="C96" s="26"/>
      <c r="D96" s="26"/>
      <c r="E96" s="27"/>
      <c r="F96" s="7" t="s">
        <v>102</v>
      </c>
      <c r="G96" s="7" t="s">
        <v>103</v>
      </c>
      <c r="H96" s="7" t="s">
        <v>104</v>
      </c>
      <c r="I96" s="7" t="s">
        <v>105</v>
      </c>
      <c r="J96" s="7" t="s">
        <v>106</v>
      </c>
      <c r="K96" s="7" t="s">
        <v>107</v>
      </c>
      <c r="L96" s="26"/>
      <c r="M96" s="26"/>
    </row>
    <row r="97" spans="1:13" ht="15.15" customHeight="1" thickBot="1" x14ac:dyDescent="0.35">
      <c r="A97" s="26"/>
      <c r="B97" s="26"/>
      <c r="C97" s="26"/>
      <c r="D97" s="28"/>
      <c r="E97" s="29" t="s">
        <v>108</v>
      </c>
      <c r="F97" s="30">
        <v>1</v>
      </c>
      <c r="G97" s="31">
        <v>8.14</v>
      </c>
      <c r="H97" s="31">
        <v>4.84</v>
      </c>
      <c r="I97" s="31"/>
      <c r="J97" s="32">
        <f t="shared" ref="J97:J108" si="3">ROUND(F97*G97*H97,3)</f>
        <v>39.398000000000003</v>
      </c>
      <c r="K97" s="33"/>
      <c r="L97" s="26"/>
      <c r="M97" s="26"/>
    </row>
    <row r="98" spans="1:13" ht="15.15" customHeight="1" thickBot="1" x14ac:dyDescent="0.35">
      <c r="A98" s="26"/>
      <c r="B98" s="26"/>
      <c r="C98" s="26"/>
      <c r="D98" s="28"/>
      <c r="E98" s="25"/>
      <c r="F98" s="34">
        <v>1</v>
      </c>
      <c r="G98" s="1">
        <v>4.8</v>
      </c>
      <c r="H98" s="1">
        <v>2</v>
      </c>
      <c r="I98" s="1"/>
      <c r="J98" s="35">
        <f t="shared" si="3"/>
        <v>9.6</v>
      </c>
      <c r="K98" s="26"/>
      <c r="L98" s="26"/>
      <c r="M98" s="26"/>
    </row>
    <row r="99" spans="1:13" ht="15.15" customHeight="1" thickBot="1" x14ac:dyDescent="0.35">
      <c r="A99" s="26"/>
      <c r="B99" s="26"/>
      <c r="C99" s="26"/>
      <c r="D99" s="28"/>
      <c r="E99" s="25"/>
      <c r="F99" s="34">
        <v>1</v>
      </c>
      <c r="G99" s="1">
        <v>2.77</v>
      </c>
      <c r="H99" s="1">
        <v>3.5</v>
      </c>
      <c r="I99" s="1"/>
      <c r="J99" s="35">
        <f t="shared" si="3"/>
        <v>9.6950000000000003</v>
      </c>
      <c r="K99" s="26"/>
      <c r="L99" s="26"/>
      <c r="M99" s="26"/>
    </row>
    <row r="100" spans="1:13" ht="15.15" customHeight="1" thickBot="1" x14ac:dyDescent="0.35">
      <c r="A100" s="26"/>
      <c r="B100" s="26"/>
      <c r="C100" s="26"/>
      <c r="D100" s="28"/>
      <c r="E100" s="25" t="s">
        <v>109</v>
      </c>
      <c r="F100" s="34">
        <v>1</v>
      </c>
      <c r="G100" s="1">
        <v>7.9</v>
      </c>
      <c r="H100" s="1">
        <v>7.3</v>
      </c>
      <c r="I100" s="1"/>
      <c r="J100" s="35">
        <f t="shared" si="3"/>
        <v>57.67</v>
      </c>
      <c r="K100" s="26"/>
      <c r="L100" s="26"/>
      <c r="M100" s="26"/>
    </row>
    <row r="101" spans="1:13" ht="15.15" customHeight="1" thickBot="1" x14ac:dyDescent="0.35">
      <c r="A101" s="26"/>
      <c r="B101" s="26"/>
      <c r="C101" s="26"/>
      <c r="D101" s="28"/>
      <c r="E101" s="25"/>
      <c r="F101" s="34">
        <v>1</v>
      </c>
      <c r="G101" s="1">
        <v>4.8</v>
      </c>
      <c r="H101" s="1">
        <v>2.13</v>
      </c>
      <c r="I101" s="1"/>
      <c r="J101" s="35">
        <f t="shared" si="3"/>
        <v>10.224</v>
      </c>
      <c r="K101" s="26"/>
      <c r="L101" s="26"/>
      <c r="M101" s="26"/>
    </row>
    <row r="102" spans="1:13" ht="15.15" customHeight="1" thickBot="1" x14ac:dyDescent="0.35">
      <c r="A102" s="26"/>
      <c r="B102" s="26"/>
      <c r="C102" s="26"/>
      <c r="D102" s="28"/>
      <c r="E102" s="25"/>
      <c r="F102" s="34">
        <v>1</v>
      </c>
      <c r="G102" s="1">
        <v>5.15</v>
      </c>
      <c r="H102" s="1">
        <v>3.5</v>
      </c>
      <c r="I102" s="1"/>
      <c r="J102" s="35">
        <f t="shared" si="3"/>
        <v>18.024999999999999</v>
      </c>
      <c r="K102" s="26"/>
      <c r="L102" s="26"/>
      <c r="M102" s="26"/>
    </row>
    <row r="103" spans="1:13" ht="15.15" customHeight="1" thickBot="1" x14ac:dyDescent="0.35">
      <c r="A103" s="26"/>
      <c r="B103" s="26"/>
      <c r="C103" s="26"/>
      <c r="D103" s="28"/>
      <c r="E103" s="25" t="s">
        <v>110</v>
      </c>
      <c r="F103" s="34">
        <v>1</v>
      </c>
      <c r="G103" s="1">
        <v>9.56</v>
      </c>
      <c r="H103" s="1">
        <v>9.82</v>
      </c>
      <c r="I103" s="1"/>
      <c r="J103" s="35">
        <f t="shared" si="3"/>
        <v>93.879000000000005</v>
      </c>
      <c r="K103" s="26"/>
      <c r="L103" s="26"/>
      <c r="M103" s="26"/>
    </row>
    <row r="104" spans="1:13" ht="15.15" customHeight="1" thickBot="1" x14ac:dyDescent="0.35">
      <c r="A104" s="26"/>
      <c r="B104" s="26"/>
      <c r="C104" s="26"/>
      <c r="D104" s="28"/>
      <c r="E104" s="25"/>
      <c r="F104" s="34">
        <v>1</v>
      </c>
      <c r="G104" s="1">
        <v>4.83</v>
      </c>
      <c r="H104" s="1">
        <v>1.5</v>
      </c>
      <c r="I104" s="1"/>
      <c r="J104" s="35">
        <f t="shared" si="3"/>
        <v>7.2450000000000001</v>
      </c>
      <c r="K104" s="26"/>
      <c r="L104" s="26"/>
      <c r="M104" s="26"/>
    </row>
    <row r="105" spans="1:13" ht="15.15" customHeight="1" thickBot="1" x14ac:dyDescent="0.35">
      <c r="A105" s="26"/>
      <c r="B105" s="26"/>
      <c r="C105" s="26"/>
      <c r="D105" s="28"/>
      <c r="E105" s="25"/>
      <c r="F105" s="34">
        <v>1</v>
      </c>
      <c r="G105" s="1">
        <v>4.63</v>
      </c>
      <c r="H105" s="1">
        <v>4</v>
      </c>
      <c r="I105" s="1"/>
      <c r="J105" s="35">
        <f t="shared" si="3"/>
        <v>18.52</v>
      </c>
      <c r="K105" s="26"/>
      <c r="L105" s="26"/>
      <c r="M105" s="26"/>
    </row>
    <row r="106" spans="1:13" ht="15.15" customHeight="1" thickBot="1" x14ac:dyDescent="0.35">
      <c r="A106" s="26"/>
      <c r="B106" s="26"/>
      <c r="C106" s="26"/>
      <c r="D106" s="28"/>
      <c r="E106" s="25"/>
      <c r="F106" s="34">
        <v>2</v>
      </c>
      <c r="G106" s="1">
        <v>2.06</v>
      </c>
      <c r="H106" s="1">
        <v>2.8</v>
      </c>
      <c r="I106" s="1"/>
      <c r="J106" s="35">
        <f t="shared" si="3"/>
        <v>11.536</v>
      </c>
      <c r="K106" s="26"/>
      <c r="L106" s="26"/>
      <c r="M106" s="26"/>
    </row>
    <row r="107" spans="1:13" ht="15.15" customHeight="1" thickBot="1" x14ac:dyDescent="0.35">
      <c r="A107" s="26"/>
      <c r="B107" s="26"/>
      <c r="C107" s="26"/>
      <c r="D107" s="28"/>
      <c r="E107" s="25" t="s">
        <v>111</v>
      </c>
      <c r="F107" s="34">
        <v>1</v>
      </c>
      <c r="G107" s="1">
        <v>2.34</v>
      </c>
      <c r="H107" s="1">
        <v>1.8</v>
      </c>
      <c r="I107" s="1"/>
      <c r="J107" s="35">
        <f t="shared" si="3"/>
        <v>4.2119999999999997</v>
      </c>
      <c r="K107" s="26"/>
      <c r="L107" s="26"/>
      <c r="M107" s="26"/>
    </row>
    <row r="108" spans="1:13" ht="15.15" customHeight="1" thickBot="1" x14ac:dyDescent="0.35">
      <c r="A108" s="26"/>
      <c r="B108" s="26"/>
      <c r="C108" s="26"/>
      <c r="D108" s="28"/>
      <c r="E108" s="25" t="s">
        <v>112</v>
      </c>
      <c r="F108" s="34">
        <v>1</v>
      </c>
      <c r="G108" s="1">
        <v>9.75</v>
      </c>
      <c r="H108" s="1">
        <v>1.45</v>
      </c>
      <c r="I108" s="1"/>
      <c r="J108" s="35">
        <f t="shared" si="3"/>
        <v>14.138</v>
      </c>
      <c r="K108" s="5">
        <f>SUM(J97:J108)</f>
        <v>294.14199999999994</v>
      </c>
      <c r="L108" s="26"/>
      <c r="M108" s="26"/>
    </row>
    <row r="109" spans="1:13" ht="15.45" customHeight="1" thickBot="1" x14ac:dyDescent="0.35">
      <c r="A109" s="24" t="s">
        <v>113</v>
      </c>
      <c r="B109" s="25" t="s">
        <v>114</v>
      </c>
      <c r="C109" s="25" t="s">
        <v>115</v>
      </c>
      <c r="D109" s="63" t="s">
        <v>116</v>
      </c>
      <c r="E109" s="63"/>
      <c r="F109" s="63"/>
      <c r="G109" s="63"/>
      <c r="H109" s="63"/>
      <c r="I109" s="63"/>
      <c r="J109" s="63"/>
      <c r="K109" s="1">
        <f>SUM(K112:K117)</f>
        <v>313.32</v>
      </c>
      <c r="L109" s="3">
        <f>ROUND(0*(1+M2/100),2)</f>
        <v>0</v>
      </c>
      <c r="M109" s="9">
        <f>ROUND(K109*L109,2)</f>
        <v>0</v>
      </c>
    </row>
    <row r="110" spans="1:13" ht="30.6" customHeight="1" thickBot="1" x14ac:dyDescent="0.35">
      <c r="A110" s="26"/>
      <c r="B110" s="26"/>
      <c r="C110" s="26"/>
      <c r="D110" s="63" t="s">
        <v>117</v>
      </c>
      <c r="E110" s="63"/>
      <c r="F110" s="63"/>
      <c r="G110" s="63"/>
      <c r="H110" s="63"/>
      <c r="I110" s="63"/>
      <c r="J110" s="63"/>
      <c r="K110" s="63"/>
      <c r="L110" s="63"/>
      <c r="M110" s="63"/>
    </row>
    <row r="111" spans="1:13" ht="15.15" customHeight="1" thickBot="1" x14ac:dyDescent="0.35">
      <c r="A111" s="26"/>
      <c r="B111" s="26"/>
      <c r="C111" s="26"/>
      <c r="D111" s="26"/>
      <c r="E111" s="27"/>
      <c r="F111" s="7" t="s">
        <v>118</v>
      </c>
      <c r="G111" s="7" t="s">
        <v>119</v>
      </c>
      <c r="H111" s="7" t="s">
        <v>120</v>
      </c>
      <c r="I111" s="7" t="s">
        <v>121</v>
      </c>
      <c r="J111" s="7" t="s">
        <v>122</v>
      </c>
      <c r="K111" s="7" t="s">
        <v>123</v>
      </c>
      <c r="L111" s="26"/>
      <c r="M111" s="26"/>
    </row>
    <row r="112" spans="1:13" ht="15.15" customHeight="1" thickBot="1" x14ac:dyDescent="0.35">
      <c r="A112" s="26"/>
      <c r="B112" s="26"/>
      <c r="C112" s="26"/>
      <c r="D112" s="28"/>
      <c r="E112" s="29" t="s">
        <v>124</v>
      </c>
      <c r="F112" s="30">
        <v>1</v>
      </c>
      <c r="G112" s="31">
        <v>39.36</v>
      </c>
      <c r="H112" s="31"/>
      <c r="I112" s="31"/>
      <c r="J112" s="32">
        <f t="shared" ref="J112:J117" si="4">ROUND(F112*G112,3)</f>
        <v>39.36</v>
      </c>
      <c r="K112" s="33"/>
      <c r="L112" s="26"/>
      <c r="M112" s="26"/>
    </row>
    <row r="113" spans="1:13" ht="15.15" customHeight="1" thickBot="1" x14ac:dyDescent="0.35">
      <c r="A113" s="26"/>
      <c r="B113" s="26"/>
      <c r="C113" s="26"/>
      <c r="D113" s="28"/>
      <c r="E113" s="25"/>
      <c r="F113" s="34">
        <v>1</v>
      </c>
      <c r="G113" s="1">
        <v>22.05</v>
      </c>
      <c r="H113" s="1"/>
      <c r="I113" s="1"/>
      <c r="J113" s="35">
        <f t="shared" si="4"/>
        <v>22.05</v>
      </c>
      <c r="K113" s="26"/>
      <c r="L113" s="26"/>
      <c r="M113" s="26"/>
    </row>
    <row r="114" spans="1:13" ht="15.15" customHeight="1" thickBot="1" x14ac:dyDescent="0.35">
      <c r="A114" s="26"/>
      <c r="B114" s="26"/>
      <c r="C114" s="26"/>
      <c r="D114" s="28"/>
      <c r="E114" s="25"/>
      <c r="F114" s="34">
        <v>1</v>
      </c>
      <c r="G114" s="1">
        <v>4.2</v>
      </c>
      <c r="H114" s="1"/>
      <c r="I114" s="1"/>
      <c r="J114" s="35">
        <f t="shared" si="4"/>
        <v>4.2</v>
      </c>
      <c r="K114" s="26"/>
      <c r="L114" s="26"/>
      <c r="M114" s="26"/>
    </row>
    <row r="115" spans="1:13" ht="15.15" customHeight="1" thickBot="1" x14ac:dyDescent="0.35">
      <c r="A115" s="26"/>
      <c r="B115" s="26"/>
      <c r="C115" s="26"/>
      <c r="D115" s="28"/>
      <c r="E115" s="25" t="s">
        <v>125</v>
      </c>
      <c r="F115" s="34">
        <v>1</v>
      </c>
      <c r="G115" s="1">
        <v>14.12</v>
      </c>
      <c r="H115" s="1"/>
      <c r="I115" s="1"/>
      <c r="J115" s="35">
        <f t="shared" si="4"/>
        <v>14.12</v>
      </c>
      <c r="K115" s="26"/>
      <c r="L115" s="26"/>
      <c r="M115" s="26"/>
    </row>
    <row r="116" spans="1:13" ht="15.15" customHeight="1" thickBot="1" x14ac:dyDescent="0.35">
      <c r="A116" s="26"/>
      <c r="B116" s="26"/>
      <c r="C116" s="26"/>
      <c r="D116" s="28"/>
      <c r="E116" s="25"/>
      <c r="F116" s="34">
        <v>1</v>
      </c>
      <c r="G116" s="1">
        <v>92.39</v>
      </c>
      <c r="H116" s="1"/>
      <c r="I116" s="1"/>
      <c r="J116" s="35">
        <f t="shared" si="4"/>
        <v>92.39</v>
      </c>
      <c r="K116" s="26"/>
      <c r="L116" s="26"/>
      <c r="M116" s="26"/>
    </row>
    <row r="117" spans="1:13" ht="15.15" customHeight="1" thickBot="1" x14ac:dyDescent="0.35">
      <c r="A117" s="26"/>
      <c r="B117" s="26"/>
      <c r="C117" s="26"/>
      <c r="D117" s="28"/>
      <c r="E117" s="25"/>
      <c r="F117" s="34">
        <v>1</v>
      </c>
      <c r="G117" s="1">
        <v>141.19999999999999</v>
      </c>
      <c r="H117" s="1"/>
      <c r="I117" s="1"/>
      <c r="J117" s="35">
        <f t="shared" si="4"/>
        <v>141.19999999999999</v>
      </c>
      <c r="K117" s="5">
        <f>SUM(J112:J117)</f>
        <v>313.32</v>
      </c>
      <c r="L117" s="26"/>
      <c r="M117" s="26"/>
    </row>
    <row r="118" spans="1:13" ht="21.3" customHeight="1" thickBot="1" x14ac:dyDescent="0.35">
      <c r="A118" s="24" t="s">
        <v>126</v>
      </c>
      <c r="B118" s="25" t="s">
        <v>127</v>
      </c>
      <c r="C118" s="25" t="s">
        <v>128</v>
      </c>
      <c r="D118" s="63" t="s">
        <v>129</v>
      </c>
      <c r="E118" s="63"/>
      <c r="F118" s="63"/>
      <c r="G118" s="63"/>
      <c r="H118" s="63"/>
      <c r="I118" s="63"/>
      <c r="J118" s="63"/>
      <c r="K118" s="1">
        <f>SUM(K121:K123)</f>
        <v>19</v>
      </c>
      <c r="L118" s="3">
        <f>ROUND(0*(1+M2/100),2)</f>
        <v>0</v>
      </c>
      <c r="M118" s="9">
        <f>ROUND(K118*L118,2)</f>
        <v>0</v>
      </c>
    </row>
    <row r="119" spans="1:13" ht="30.6" customHeight="1" thickBot="1" x14ac:dyDescent="0.35">
      <c r="A119" s="26"/>
      <c r="B119" s="26"/>
      <c r="C119" s="26"/>
      <c r="D119" s="63" t="s">
        <v>130</v>
      </c>
      <c r="E119" s="63"/>
      <c r="F119" s="63"/>
      <c r="G119" s="63"/>
      <c r="H119" s="63"/>
      <c r="I119" s="63"/>
      <c r="J119" s="63"/>
      <c r="K119" s="63"/>
      <c r="L119" s="63"/>
      <c r="M119" s="63"/>
    </row>
    <row r="120" spans="1:13" ht="15.15" customHeight="1" thickBot="1" x14ac:dyDescent="0.35">
      <c r="A120" s="26"/>
      <c r="B120" s="26"/>
      <c r="C120" s="26"/>
      <c r="D120" s="26"/>
      <c r="E120" s="27"/>
      <c r="F120" s="7" t="s">
        <v>131</v>
      </c>
      <c r="G120" s="7" t="s">
        <v>132</v>
      </c>
      <c r="H120" s="7" t="s">
        <v>133</v>
      </c>
      <c r="I120" s="7" t="s">
        <v>134</v>
      </c>
      <c r="J120" s="7" t="s">
        <v>135</v>
      </c>
      <c r="K120" s="7" t="s">
        <v>136</v>
      </c>
      <c r="L120" s="26"/>
      <c r="M120" s="26"/>
    </row>
    <row r="121" spans="1:13" ht="15.15" customHeight="1" thickBot="1" x14ac:dyDescent="0.35">
      <c r="A121" s="26"/>
      <c r="B121" s="26"/>
      <c r="C121" s="26"/>
      <c r="D121" s="28"/>
      <c r="E121" s="29" t="s">
        <v>137</v>
      </c>
      <c r="F121" s="30">
        <v>4</v>
      </c>
      <c r="G121" s="31"/>
      <c r="H121" s="31"/>
      <c r="I121" s="31"/>
      <c r="J121" s="32">
        <f>ROUND(F121,3)</f>
        <v>4</v>
      </c>
      <c r="K121" s="33"/>
      <c r="L121" s="26"/>
      <c r="M121" s="26"/>
    </row>
    <row r="122" spans="1:13" ht="15.15" customHeight="1" thickBot="1" x14ac:dyDescent="0.35">
      <c r="A122" s="26"/>
      <c r="B122" s="26"/>
      <c r="C122" s="26"/>
      <c r="D122" s="28"/>
      <c r="E122" s="25" t="s">
        <v>138</v>
      </c>
      <c r="F122" s="34">
        <v>7</v>
      </c>
      <c r="G122" s="1"/>
      <c r="H122" s="1"/>
      <c r="I122" s="1"/>
      <c r="J122" s="35">
        <f>ROUND(F122,3)</f>
        <v>7</v>
      </c>
      <c r="K122" s="26"/>
      <c r="L122" s="26"/>
      <c r="M122" s="26"/>
    </row>
    <row r="123" spans="1:13" ht="15.15" customHeight="1" thickBot="1" x14ac:dyDescent="0.35">
      <c r="A123" s="26"/>
      <c r="B123" s="26"/>
      <c r="C123" s="26"/>
      <c r="D123" s="28"/>
      <c r="E123" s="25" t="s">
        <v>139</v>
      </c>
      <c r="F123" s="34">
        <v>8</v>
      </c>
      <c r="G123" s="1"/>
      <c r="H123" s="1"/>
      <c r="I123" s="1"/>
      <c r="J123" s="35">
        <f>ROUND(F123,3)</f>
        <v>8</v>
      </c>
      <c r="K123" s="5">
        <f>SUM(J121:J123)</f>
        <v>19</v>
      </c>
      <c r="L123" s="26"/>
      <c r="M123" s="26"/>
    </row>
    <row r="124" spans="1:13" ht="21.3" customHeight="1" thickBot="1" x14ac:dyDescent="0.35">
      <c r="A124" s="24" t="s">
        <v>140</v>
      </c>
      <c r="B124" s="25" t="s">
        <v>141</v>
      </c>
      <c r="C124" s="25" t="s">
        <v>142</v>
      </c>
      <c r="D124" s="63" t="s">
        <v>143</v>
      </c>
      <c r="E124" s="63"/>
      <c r="F124" s="63"/>
      <c r="G124" s="63"/>
      <c r="H124" s="63"/>
      <c r="I124" s="63"/>
      <c r="J124" s="63"/>
      <c r="K124" s="1">
        <f>SUM(K127:K129)</f>
        <v>10</v>
      </c>
      <c r="L124" s="3">
        <f>ROUND(0*(1+M2/100),2)</f>
        <v>0</v>
      </c>
      <c r="M124" s="9">
        <f>ROUND(K124*L124,2)</f>
        <v>0</v>
      </c>
    </row>
    <row r="125" spans="1:13" ht="21.3" customHeight="1" thickBot="1" x14ac:dyDescent="0.35">
      <c r="A125" s="26"/>
      <c r="B125" s="26"/>
      <c r="C125" s="26"/>
      <c r="D125" s="63" t="s">
        <v>144</v>
      </c>
      <c r="E125" s="63"/>
      <c r="F125" s="63"/>
      <c r="G125" s="63"/>
      <c r="H125" s="63"/>
      <c r="I125" s="63"/>
      <c r="J125" s="63"/>
      <c r="K125" s="63"/>
      <c r="L125" s="63"/>
      <c r="M125" s="63"/>
    </row>
    <row r="126" spans="1:13" ht="15.15" customHeight="1" thickBot="1" x14ac:dyDescent="0.35">
      <c r="A126" s="26"/>
      <c r="B126" s="26"/>
      <c r="C126" s="26"/>
      <c r="D126" s="26"/>
      <c r="E126" s="27"/>
      <c r="F126" s="7" t="s">
        <v>145</v>
      </c>
      <c r="G126" s="7" t="s">
        <v>146</v>
      </c>
      <c r="H126" s="7" t="s">
        <v>147</v>
      </c>
      <c r="I126" s="7" t="s">
        <v>148</v>
      </c>
      <c r="J126" s="7" t="s">
        <v>149</v>
      </c>
      <c r="K126" s="7" t="s">
        <v>150</v>
      </c>
      <c r="L126" s="26"/>
      <c r="M126" s="26"/>
    </row>
    <row r="127" spans="1:13" ht="15.15" customHeight="1" thickBot="1" x14ac:dyDescent="0.35">
      <c r="A127" s="26"/>
      <c r="B127" s="26"/>
      <c r="C127" s="26"/>
      <c r="D127" s="28"/>
      <c r="E127" s="29" t="s">
        <v>151</v>
      </c>
      <c r="F127" s="30">
        <v>2</v>
      </c>
      <c r="G127" s="31"/>
      <c r="H127" s="31"/>
      <c r="I127" s="31"/>
      <c r="J127" s="32">
        <f>ROUND(F127,3)</f>
        <v>2</v>
      </c>
      <c r="K127" s="33"/>
      <c r="L127" s="26"/>
      <c r="M127" s="26"/>
    </row>
    <row r="128" spans="1:13" ht="15.15" customHeight="1" thickBot="1" x14ac:dyDescent="0.35">
      <c r="A128" s="26"/>
      <c r="B128" s="26"/>
      <c r="C128" s="26"/>
      <c r="D128" s="28"/>
      <c r="E128" s="25" t="s">
        <v>152</v>
      </c>
      <c r="F128" s="34">
        <v>4</v>
      </c>
      <c r="G128" s="1"/>
      <c r="H128" s="1"/>
      <c r="I128" s="1"/>
      <c r="J128" s="35">
        <f>ROUND(F128,3)</f>
        <v>4</v>
      </c>
      <c r="K128" s="26"/>
      <c r="L128" s="26"/>
      <c r="M128" s="26"/>
    </row>
    <row r="129" spans="1:13" ht="15.15" customHeight="1" thickBot="1" x14ac:dyDescent="0.35">
      <c r="A129" s="26"/>
      <c r="B129" s="26"/>
      <c r="C129" s="26"/>
      <c r="D129" s="28"/>
      <c r="E129" s="25" t="s">
        <v>153</v>
      </c>
      <c r="F129" s="34">
        <v>4</v>
      </c>
      <c r="G129" s="1"/>
      <c r="H129" s="1"/>
      <c r="I129" s="1"/>
      <c r="J129" s="35">
        <f>ROUND(F129,3)</f>
        <v>4</v>
      </c>
      <c r="K129" s="5">
        <f>SUM(J127:J129)</f>
        <v>10</v>
      </c>
      <c r="L129" s="26"/>
      <c r="M129" s="26"/>
    </row>
    <row r="130" spans="1:13" ht="21.3" customHeight="1" thickBot="1" x14ac:dyDescent="0.35">
      <c r="A130" s="24" t="s">
        <v>154</v>
      </c>
      <c r="B130" s="25" t="s">
        <v>155</v>
      </c>
      <c r="C130" s="25" t="s">
        <v>156</v>
      </c>
      <c r="D130" s="63" t="s">
        <v>157</v>
      </c>
      <c r="E130" s="63"/>
      <c r="F130" s="63"/>
      <c r="G130" s="63"/>
      <c r="H130" s="63"/>
      <c r="I130" s="63"/>
      <c r="J130" s="63"/>
      <c r="K130" s="1">
        <f>SUM(K133:K135)</f>
        <v>9</v>
      </c>
      <c r="L130" s="3">
        <f>ROUND(0*(1+M2/100),2)</f>
        <v>0</v>
      </c>
      <c r="M130" s="9">
        <f>ROUND(K130*L130,2)</f>
        <v>0</v>
      </c>
    </row>
    <row r="131" spans="1:13" ht="21.3" customHeight="1" thickBot="1" x14ac:dyDescent="0.35">
      <c r="A131" s="26"/>
      <c r="B131" s="26"/>
      <c r="C131" s="26"/>
      <c r="D131" s="63" t="s">
        <v>158</v>
      </c>
      <c r="E131" s="63"/>
      <c r="F131" s="63"/>
      <c r="G131" s="63"/>
      <c r="H131" s="63"/>
      <c r="I131" s="63"/>
      <c r="J131" s="63"/>
      <c r="K131" s="63"/>
      <c r="L131" s="63"/>
      <c r="M131" s="63"/>
    </row>
    <row r="132" spans="1:13" ht="15.15" customHeight="1" thickBot="1" x14ac:dyDescent="0.35">
      <c r="A132" s="26"/>
      <c r="B132" s="26"/>
      <c r="C132" s="26"/>
      <c r="D132" s="26"/>
      <c r="E132" s="27"/>
      <c r="F132" s="7" t="s">
        <v>159</v>
      </c>
      <c r="G132" s="7" t="s">
        <v>160</v>
      </c>
      <c r="H132" s="7" t="s">
        <v>161</v>
      </c>
      <c r="I132" s="7" t="s">
        <v>162</v>
      </c>
      <c r="J132" s="7" t="s">
        <v>163</v>
      </c>
      <c r="K132" s="7" t="s">
        <v>164</v>
      </c>
      <c r="L132" s="26"/>
      <c r="M132" s="26"/>
    </row>
    <row r="133" spans="1:13" ht="15.15" customHeight="1" thickBot="1" x14ac:dyDescent="0.35">
      <c r="A133" s="26"/>
      <c r="B133" s="26"/>
      <c r="C133" s="26"/>
      <c r="D133" s="28"/>
      <c r="E133" s="29" t="s">
        <v>165</v>
      </c>
      <c r="F133" s="30">
        <v>2</v>
      </c>
      <c r="G133" s="31"/>
      <c r="H133" s="31"/>
      <c r="I133" s="31"/>
      <c r="J133" s="32">
        <f>ROUND(F133,3)</f>
        <v>2</v>
      </c>
      <c r="K133" s="33"/>
      <c r="L133" s="26"/>
      <c r="M133" s="26"/>
    </row>
    <row r="134" spans="1:13" ht="15.15" customHeight="1" thickBot="1" x14ac:dyDescent="0.35">
      <c r="A134" s="26"/>
      <c r="B134" s="26"/>
      <c r="C134" s="26"/>
      <c r="D134" s="28"/>
      <c r="E134" s="25" t="s">
        <v>166</v>
      </c>
      <c r="F134" s="34">
        <v>3</v>
      </c>
      <c r="G134" s="1"/>
      <c r="H134" s="1"/>
      <c r="I134" s="1"/>
      <c r="J134" s="35">
        <f>ROUND(F134,3)</f>
        <v>3</v>
      </c>
      <c r="K134" s="26"/>
      <c r="L134" s="26"/>
      <c r="M134" s="26"/>
    </row>
    <row r="135" spans="1:13" ht="15.15" customHeight="1" thickBot="1" x14ac:dyDescent="0.35">
      <c r="A135" s="26"/>
      <c r="B135" s="26"/>
      <c r="C135" s="26"/>
      <c r="D135" s="28"/>
      <c r="E135" s="25" t="s">
        <v>167</v>
      </c>
      <c r="F135" s="34">
        <v>4</v>
      </c>
      <c r="G135" s="1"/>
      <c r="H135" s="1"/>
      <c r="I135" s="1"/>
      <c r="J135" s="35">
        <f>ROUND(F135,3)</f>
        <v>4</v>
      </c>
      <c r="K135" s="5">
        <f>SUM(J133:J135)</f>
        <v>9</v>
      </c>
      <c r="L135" s="26"/>
      <c r="M135" s="26"/>
    </row>
    <row r="136" spans="1:13" ht="21.3" customHeight="1" thickBot="1" x14ac:dyDescent="0.35">
      <c r="A136" s="24" t="s">
        <v>168</v>
      </c>
      <c r="B136" s="25" t="s">
        <v>169</v>
      </c>
      <c r="C136" s="25" t="s">
        <v>170</v>
      </c>
      <c r="D136" s="63" t="s">
        <v>171</v>
      </c>
      <c r="E136" s="63"/>
      <c r="F136" s="63"/>
      <c r="G136" s="63"/>
      <c r="H136" s="63"/>
      <c r="I136" s="63"/>
      <c r="J136" s="63"/>
      <c r="K136" s="1">
        <f>SUM(K139:K141)</f>
        <v>18</v>
      </c>
      <c r="L136" s="3">
        <f>ROUND(0*(1+M2/100),2)</f>
        <v>0</v>
      </c>
      <c r="M136" s="9">
        <f>ROUND(K136*L136,2)</f>
        <v>0</v>
      </c>
    </row>
    <row r="137" spans="1:13" ht="21.3" customHeight="1" thickBot="1" x14ac:dyDescent="0.35">
      <c r="A137" s="26"/>
      <c r="B137" s="26"/>
      <c r="C137" s="26"/>
      <c r="D137" s="63" t="s">
        <v>172</v>
      </c>
      <c r="E137" s="63"/>
      <c r="F137" s="63"/>
      <c r="G137" s="63"/>
      <c r="H137" s="63"/>
      <c r="I137" s="63"/>
      <c r="J137" s="63"/>
      <c r="K137" s="63"/>
      <c r="L137" s="63"/>
      <c r="M137" s="63"/>
    </row>
    <row r="138" spans="1:13" ht="15.15" customHeight="1" thickBot="1" x14ac:dyDescent="0.35">
      <c r="A138" s="26"/>
      <c r="B138" s="26"/>
      <c r="C138" s="26"/>
      <c r="D138" s="26"/>
      <c r="E138" s="27"/>
      <c r="F138" s="7" t="s">
        <v>173</v>
      </c>
      <c r="G138" s="7" t="s">
        <v>174</v>
      </c>
      <c r="H138" s="7" t="s">
        <v>175</v>
      </c>
      <c r="I138" s="7" t="s">
        <v>176</v>
      </c>
      <c r="J138" s="7" t="s">
        <v>177</v>
      </c>
      <c r="K138" s="7" t="s">
        <v>178</v>
      </c>
      <c r="L138" s="26"/>
      <c r="M138" s="26"/>
    </row>
    <row r="139" spans="1:13" ht="15.15" customHeight="1" thickBot="1" x14ac:dyDescent="0.35">
      <c r="A139" s="26"/>
      <c r="B139" s="26"/>
      <c r="C139" s="26"/>
      <c r="D139" s="28"/>
      <c r="E139" s="29" t="s">
        <v>179</v>
      </c>
      <c r="F139" s="30">
        <v>4</v>
      </c>
      <c r="G139" s="31"/>
      <c r="H139" s="31"/>
      <c r="I139" s="31"/>
      <c r="J139" s="32">
        <f>ROUND(F139,3)</f>
        <v>4</v>
      </c>
      <c r="K139" s="33"/>
      <c r="L139" s="26"/>
      <c r="M139" s="26"/>
    </row>
    <row r="140" spans="1:13" ht="15.15" customHeight="1" thickBot="1" x14ac:dyDescent="0.35">
      <c r="A140" s="26"/>
      <c r="B140" s="26"/>
      <c r="C140" s="26"/>
      <c r="D140" s="28"/>
      <c r="E140" s="25" t="s">
        <v>180</v>
      </c>
      <c r="F140" s="34">
        <v>6</v>
      </c>
      <c r="G140" s="1"/>
      <c r="H140" s="1"/>
      <c r="I140" s="1"/>
      <c r="J140" s="35">
        <f>ROUND(F140,3)</f>
        <v>6</v>
      </c>
      <c r="K140" s="26"/>
      <c r="L140" s="26"/>
      <c r="M140" s="26"/>
    </row>
    <row r="141" spans="1:13" ht="15.15" customHeight="1" thickBot="1" x14ac:dyDescent="0.35">
      <c r="A141" s="26"/>
      <c r="B141" s="26"/>
      <c r="C141" s="26"/>
      <c r="D141" s="28"/>
      <c r="E141" s="25" t="s">
        <v>181</v>
      </c>
      <c r="F141" s="34">
        <v>8</v>
      </c>
      <c r="G141" s="1"/>
      <c r="H141" s="1"/>
      <c r="I141" s="1"/>
      <c r="J141" s="35">
        <f>ROUND(F141,3)</f>
        <v>8</v>
      </c>
      <c r="K141" s="5">
        <f>SUM(J139:J141)</f>
        <v>18</v>
      </c>
      <c r="L141" s="26"/>
      <c r="M141" s="26"/>
    </row>
    <row r="142" spans="1:13" ht="21.3" customHeight="1" thickBot="1" x14ac:dyDescent="0.35">
      <c r="A142" s="24" t="s">
        <v>182</v>
      </c>
      <c r="B142" s="25" t="s">
        <v>183</v>
      </c>
      <c r="C142" s="25" t="s">
        <v>184</v>
      </c>
      <c r="D142" s="63" t="s">
        <v>185</v>
      </c>
      <c r="E142" s="63"/>
      <c r="F142" s="63"/>
      <c r="G142" s="63"/>
      <c r="H142" s="63"/>
      <c r="I142" s="63"/>
      <c r="J142" s="63"/>
      <c r="K142" s="1">
        <f>SUM(K145:K147)</f>
        <v>15.1</v>
      </c>
      <c r="L142" s="3">
        <f>ROUND(0*(1+M2/100),2)</f>
        <v>0</v>
      </c>
      <c r="M142" s="9">
        <f>ROUND(K142*L142,2)</f>
        <v>0</v>
      </c>
    </row>
    <row r="143" spans="1:13" ht="21.3" customHeight="1" thickBot="1" x14ac:dyDescent="0.35">
      <c r="A143" s="26"/>
      <c r="B143" s="26"/>
      <c r="C143" s="26"/>
      <c r="D143" s="63" t="s">
        <v>186</v>
      </c>
      <c r="E143" s="63"/>
      <c r="F143" s="63"/>
      <c r="G143" s="63"/>
      <c r="H143" s="63"/>
      <c r="I143" s="63"/>
      <c r="J143" s="63"/>
      <c r="K143" s="63"/>
      <c r="L143" s="63"/>
      <c r="M143" s="63"/>
    </row>
    <row r="144" spans="1:13" ht="15.15" customHeight="1" thickBot="1" x14ac:dyDescent="0.35">
      <c r="A144" s="26"/>
      <c r="B144" s="26"/>
      <c r="C144" s="26"/>
      <c r="D144" s="26"/>
      <c r="E144" s="27"/>
      <c r="F144" s="7" t="s">
        <v>187</v>
      </c>
      <c r="G144" s="7" t="s">
        <v>188</v>
      </c>
      <c r="H144" s="7" t="s">
        <v>189</v>
      </c>
      <c r="I144" s="7" t="s">
        <v>190</v>
      </c>
      <c r="J144" s="7" t="s">
        <v>191</v>
      </c>
      <c r="K144" s="7" t="s">
        <v>192</v>
      </c>
      <c r="L144" s="26"/>
      <c r="M144" s="26"/>
    </row>
    <row r="145" spans="1:13" ht="15.15" customHeight="1" thickBot="1" x14ac:dyDescent="0.35">
      <c r="A145" s="26"/>
      <c r="B145" s="26"/>
      <c r="C145" s="26"/>
      <c r="D145" s="28"/>
      <c r="E145" s="29" t="s">
        <v>193</v>
      </c>
      <c r="F145" s="30">
        <v>2</v>
      </c>
      <c r="G145" s="31">
        <v>1.6</v>
      </c>
      <c r="H145" s="31"/>
      <c r="I145" s="31"/>
      <c r="J145" s="32">
        <f>ROUND(F145*G145,3)</f>
        <v>3.2</v>
      </c>
      <c r="K145" s="33"/>
      <c r="L145" s="26"/>
      <c r="M145" s="26"/>
    </row>
    <row r="146" spans="1:13" ht="15.15" customHeight="1" thickBot="1" x14ac:dyDescent="0.35">
      <c r="A146" s="26"/>
      <c r="B146" s="26"/>
      <c r="C146" s="26"/>
      <c r="D146" s="28"/>
      <c r="E146" s="25" t="s">
        <v>194</v>
      </c>
      <c r="F146" s="34">
        <v>1</v>
      </c>
      <c r="G146" s="1">
        <v>4.8</v>
      </c>
      <c r="H146" s="1"/>
      <c r="I146" s="1"/>
      <c r="J146" s="35">
        <f>ROUND(F146*G146,3)</f>
        <v>4.8</v>
      </c>
      <c r="K146" s="26"/>
      <c r="L146" s="26"/>
      <c r="M146" s="26"/>
    </row>
    <row r="147" spans="1:13" ht="15.15" customHeight="1" thickBot="1" x14ac:dyDescent="0.35">
      <c r="A147" s="26"/>
      <c r="B147" s="26"/>
      <c r="C147" s="26"/>
      <c r="D147" s="28"/>
      <c r="E147" s="25" t="s">
        <v>195</v>
      </c>
      <c r="F147" s="34">
        <v>2</v>
      </c>
      <c r="G147" s="1">
        <v>3.55</v>
      </c>
      <c r="H147" s="1"/>
      <c r="I147" s="1"/>
      <c r="J147" s="35">
        <f>ROUND(F147*G147,3)</f>
        <v>7.1</v>
      </c>
      <c r="K147" s="5">
        <f>SUM(J145:J147)</f>
        <v>15.1</v>
      </c>
      <c r="L147" s="26"/>
      <c r="M147" s="26"/>
    </row>
    <row r="148" spans="1:13" ht="21.3" customHeight="1" thickBot="1" x14ac:dyDescent="0.35">
      <c r="A148" s="24" t="s">
        <v>196</v>
      </c>
      <c r="B148" s="25" t="s">
        <v>197</v>
      </c>
      <c r="C148" s="25" t="s">
        <v>198</v>
      </c>
      <c r="D148" s="63" t="s">
        <v>199</v>
      </c>
      <c r="E148" s="63"/>
      <c r="F148" s="63"/>
      <c r="G148" s="63"/>
      <c r="H148" s="63"/>
      <c r="I148" s="63"/>
      <c r="J148" s="63"/>
      <c r="K148" s="1">
        <f>ROUND(1,2)</f>
        <v>1</v>
      </c>
      <c r="L148" s="3">
        <f>ROUND(0*(1+M2/100),2)</f>
        <v>0</v>
      </c>
      <c r="M148" s="9">
        <f>ROUND(K148*L148,2)</f>
        <v>0</v>
      </c>
    </row>
    <row r="149" spans="1:13" ht="21.3" customHeight="1" thickBot="1" x14ac:dyDescent="0.35">
      <c r="A149" s="26"/>
      <c r="B149" s="26"/>
      <c r="C149" s="26"/>
      <c r="D149" s="63" t="s">
        <v>200</v>
      </c>
      <c r="E149" s="63"/>
      <c r="F149" s="63"/>
      <c r="G149" s="63"/>
      <c r="H149" s="63"/>
      <c r="I149" s="63"/>
      <c r="J149" s="63"/>
      <c r="K149" s="63"/>
      <c r="L149" s="63"/>
      <c r="M149" s="63"/>
    </row>
    <row r="150" spans="1:13" ht="15.45" customHeight="1" thickBot="1" x14ac:dyDescent="0.35">
      <c r="A150" s="24" t="s">
        <v>201</v>
      </c>
      <c r="B150" s="25" t="s">
        <v>202</v>
      </c>
      <c r="C150" s="25" t="s">
        <v>203</v>
      </c>
      <c r="D150" s="63" t="s">
        <v>204</v>
      </c>
      <c r="E150" s="63"/>
      <c r="F150" s="63"/>
      <c r="G150" s="63"/>
      <c r="H150" s="63"/>
      <c r="I150" s="63"/>
      <c r="J150" s="63"/>
      <c r="K150" s="1">
        <f>ROUND(1,2)</f>
        <v>1</v>
      </c>
      <c r="L150" s="3">
        <f>ROUND(0*(1+M2/100),2)</f>
        <v>0</v>
      </c>
      <c r="M150" s="9">
        <f>ROUND(K150*L150,2)</f>
        <v>0</v>
      </c>
    </row>
    <row r="151" spans="1:13" ht="30.6" customHeight="1" thickBot="1" x14ac:dyDescent="0.35">
      <c r="A151" s="26"/>
      <c r="B151" s="26"/>
      <c r="C151" s="26"/>
      <c r="D151" s="63" t="s">
        <v>205</v>
      </c>
      <c r="E151" s="63"/>
      <c r="F151" s="63"/>
      <c r="G151" s="63"/>
      <c r="H151" s="63"/>
      <c r="I151" s="63"/>
      <c r="J151" s="63"/>
      <c r="K151" s="63"/>
      <c r="L151" s="63"/>
      <c r="M151" s="63"/>
    </row>
    <row r="152" spans="1:13" ht="21.3" customHeight="1" thickBot="1" x14ac:dyDescent="0.35">
      <c r="A152" s="24" t="s">
        <v>206</v>
      </c>
      <c r="B152" s="25" t="s">
        <v>207</v>
      </c>
      <c r="C152" s="25" t="s">
        <v>208</v>
      </c>
      <c r="D152" s="63" t="s">
        <v>209</v>
      </c>
      <c r="E152" s="63"/>
      <c r="F152" s="63"/>
      <c r="G152" s="63"/>
      <c r="H152" s="63"/>
      <c r="I152" s="63"/>
      <c r="J152" s="63"/>
      <c r="K152" s="1">
        <f>SUM(K155:K162)</f>
        <v>170.1</v>
      </c>
      <c r="L152" s="3">
        <f>ROUND(0*(1+M2/100),2)</f>
        <v>0</v>
      </c>
      <c r="M152" s="9">
        <f>ROUND(K152*L152,2)</f>
        <v>0</v>
      </c>
    </row>
    <row r="153" spans="1:13" ht="39.75" customHeight="1" thickBot="1" x14ac:dyDescent="0.35">
      <c r="A153" s="26"/>
      <c r="B153" s="26"/>
      <c r="C153" s="26"/>
      <c r="D153" s="63" t="s">
        <v>210</v>
      </c>
      <c r="E153" s="63"/>
      <c r="F153" s="63"/>
      <c r="G153" s="63"/>
      <c r="H153" s="63"/>
      <c r="I153" s="63"/>
      <c r="J153" s="63"/>
      <c r="K153" s="63"/>
      <c r="L153" s="63"/>
      <c r="M153" s="63"/>
    </row>
    <row r="154" spans="1:13" ht="15.15" customHeight="1" thickBot="1" x14ac:dyDescent="0.35">
      <c r="A154" s="26"/>
      <c r="B154" s="26"/>
      <c r="C154" s="26"/>
      <c r="D154" s="26"/>
      <c r="E154" s="27"/>
      <c r="F154" s="7" t="s">
        <v>211</v>
      </c>
      <c r="G154" s="7" t="s">
        <v>212</v>
      </c>
      <c r="H154" s="7" t="s">
        <v>213</v>
      </c>
      <c r="I154" s="7" t="s">
        <v>214</v>
      </c>
      <c r="J154" s="7" t="s">
        <v>215</v>
      </c>
      <c r="K154" s="7" t="s">
        <v>216</v>
      </c>
      <c r="L154" s="26"/>
      <c r="M154" s="26"/>
    </row>
    <row r="155" spans="1:13" ht="15.15" customHeight="1" thickBot="1" x14ac:dyDescent="0.35">
      <c r="A155" s="26"/>
      <c r="B155" s="26"/>
      <c r="C155" s="26"/>
      <c r="D155" s="28"/>
      <c r="E155" s="29" t="s">
        <v>217</v>
      </c>
      <c r="F155" s="30"/>
      <c r="G155" s="31"/>
      <c r="H155" s="31"/>
      <c r="I155" s="31"/>
      <c r="J155" s="36" t="s">
        <v>218</v>
      </c>
      <c r="K155" s="33"/>
      <c r="L155" s="26"/>
      <c r="M155" s="26"/>
    </row>
    <row r="156" spans="1:13" ht="15.15" customHeight="1" thickBot="1" x14ac:dyDescent="0.35">
      <c r="A156" s="26"/>
      <c r="B156" s="26"/>
      <c r="C156" s="26"/>
      <c r="D156" s="28"/>
      <c r="E156" s="25" t="s">
        <v>219</v>
      </c>
      <c r="F156" s="34">
        <v>33</v>
      </c>
      <c r="G156" s="1">
        <v>0.7</v>
      </c>
      <c r="H156" s="1"/>
      <c r="I156" s="1"/>
      <c r="J156" s="35">
        <f>ROUND(F156*G156,3)</f>
        <v>23.1</v>
      </c>
      <c r="K156" s="26"/>
      <c r="L156" s="26"/>
      <c r="M156" s="26"/>
    </row>
    <row r="157" spans="1:13" ht="21.3" customHeight="1" thickBot="1" x14ac:dyDescent="0.35">
      <c r="A157" s="26"/>
      <c r="B157" s="26"/>
      <c r="C157" s="26"/>
      <c r="D157" s="28"/>
      <c r="E157" s="25" t="s">
        <v>220</v>
      </c>
      <c r="F157" s="34">
        <v>6</v>
      </c>
      <c r="G157" s="1">
        <v>0.7</v>
      </c>
      <c r="H157" s="1"/>
      <c r="I157" s="1"/>
      <c r="J157" s="35">
        <f>ROUND(F157*G157,3)</f>
        <v>4.2</v>
      </c>
      <c r="K157" s="26"/>
      <c r="L157" s="26"/>
      <c r="M157" s="26"/>
    </row>
    <row r="158" spans="1:13" ht="15.15" customHeight="1" thickBot="1" x14ac:dyDescent="0.35">
      <c r="A158" s="26"/>
      <c r="B158" s="26"/>
      <c r="C158" s="26"/>
      <c r="D158" s="28"/>
      <c r="E158" s="25" t="s">
        <v>221</v>
      </c>
      <c r="F158" s="34"/>
      <c r="G158" s="1"/>
      <c r="H158" s="1"/>
      <c r="I158" s="1"/>
      <c r="J158" s="37" t="s">
        <v>222</v>
      </c>
      <c r="K158" s="26"/>
      <c r="L158" s="26"/>
      <c r="M158" s="26"/>
    </row>
    <row r="159" spans="1:13" ht="15.15" customHeight="1" thickBot="1" x14ac:dyDescent="0.35">
      <c r="A159" s="26"/>
      <c r="B159" s="26"/>
      <c r="C159" s="26"/>
      <c r="D159" s="28"/>
      <c r="E159" s="25" t="s">
        <v>223</v>
      </c>
      <c r="F159" s="34">
        <v>74</v>
      </c>
      <c r="G159" s="1">
        <v>0.7</v>
      </c>
      <c r="H159" s="1"/>
      <c r="I159" s="1"/>
      <c r="J159" s="35">
        <f>ROUND(F159*G159,3)</f>
        <v>51.8</v>
      </c>
      <c r="K159" s="26"/>
      <c r="L159" s="26"/>
      <c r="M159" s="26"/>
    </row>
    <row r="160" spans="1:13" ht="15.15" customHeight="1" thickBot="1" x14ac:dyDescent="0.35">
      <c r="A160" s="26"/>
      <c r="B160" s="26"/>
      <c r="C160" s="26"/>
      <c r="D160" s="28"/>
      <c r="E160" s="25" t="s">
        <v>224</v>
      </c>
      <c r="F160" s="34">
        <v>100</v>
      </c>
      <c r="G160" s="1">
        <v>0.7</v>
      </c>
      <c r="H160" s="1"/>
      <c r="I160" s="1"/>
      <c r="J160" s="35">
        <f>ROUND(F160*G160,3)</f>
        <v>70</v>
      </c>
      <c r="K160" s="26"/>
      <c r="L160" s="26"/>
      <c r="M160" s="26"/>
    </row>
    <row r="161" spans="1:13" ht="21.3" customHeight="1" thickBot="1" x14ac:dyDescent="0.35">
      <c r="A161" s="26"/>
      <c r="B161" s="26"/>
      <c r="C161" s="26"/>
      <c r="D161" s="28"/>
      <c r="E161" s="25" t="s">
        <v>225</v>
      </c>
      <c r="F161" s="34">
        <v>12</v>
      </c>
      <c r="G161" s="1">
        <v>0.7</v>
      </c>
      <c r="H161" s="1"/>
      <c r="I161" s="1"/>
      <c r="J161" s="35">
        <f>ROUND(F161*G161,3)</f>
        <v>8.4</v>
      </c>
      <c r="K161" s="26"/>
      <c r="L161" s="26"/>
      <c r="M161" s="26"/>
    </row>
    <row r="162" spans="1:13" ht="15.15" customHeight="1" thickBot="1" x14ac:dyDescent="0.35">
      <c r="A162" s="26"/>
      <c r="B162" s="26"/>
      <c r="C162" s="26"/>
      <c r="D162" s="28"/>
      <c r="E162" s="25"/>
      <c r="F162" s="34">
        <v>18</v>
      </c>
      <c r="G162" s="1">
        <v>0.7</v>
      </c>
      <c r="H162" s="1"/>
      <c r="I162" s="1"/>
      <c r="J162" s="35">
        <f>ROUND(F162*G162,3)</f>
        <v>12.6</v>
      </c>
      <c r="K162" s="5">
        <f>SUM(J155:J162)</f>
        <v>170.1</v>
      </c>
      <c r="L162" s="26"/>
      <c r="M162" s="26"/>
    </row>
    <row r="163" spans="1:13" ht="15.45" customHeight="1" thickBot="1" x14ac:dyDescent="0.35">
      <c r="A163" s="24" t="s">
        <v>226</v>
      </c>
      <c r="B163" s="25" t="s">
        <v>227</v>
      </c>
      <c r="C163" s="25" t="s">
        <v>228</v>
      </c>
      <c r="D163" s="63" t="s">
        <v>229</v>
      </c>
      <c r="E163" s="63"/>
      <c r="F163" s="63"/>
      <c r="G163" s="63"/>
      <c r="H163" s="63"/>
      <c r="I163" s="63"/>
      <c r="J163" s="63"/>
      <c r="K163" s="1">
        <f>SUM(K166:K173)</f>
        <v>72.900000000000006</v>
      </c>
      <c r="L163" s="3">
        <f>ROUND(0*(1+M2/100),2)</f>
        <v>0</v>
      </c>
      <c r="M163" s="9">
        <f>ROUND(K163*L163,2)</f>
        <v>0</v>
      </c>
    </row>
    <row r="164" spans="1:13" ht="21.3" customHeight="1" thickBot="1" x14ac:dyDescent="0.35">
      <c r="A164" s="26"/>
      <c r="B164" s="26"/>
      <c r="C164" s="26"/>
      <c r="D164" s="63" t="s">
        <v>230</v>
      </c>
      <c r="E164" s="63"/>
      <c r="F164" s="63"/>
      <c r="G164" s="63"/>
      <c r="H164" s="63"/>
      <c r="I164" s="63"/>
      <c r="J164" s="63"/>
      <c r="K164" s="63"/>
      <c r="L164" s="63"/>
      <c r="M164" s="63"/>
    </row>
    <row r="165" spans="1:13" ht="15.15" customHeight="1" thickBot="1" x14ac:dyDescent="0.35">
      <c r="A165" s="26"/>
      <c r="B165" s="26"/>
      <c r="C165" s="26"/>
      <c r="D165" s="26"/>
      <c r="E165" s="27"/>
      <c r="F165" s="7" t="s">
        <v>231</v>
      </c>
      <c r="G165" s="7" t="s">
        <v>232</v>
      </c>
      <c r="H165" s="7" t="s">
        <v>233</v>
      </c>
      <c r="I165" s="7" t="s">
        <v>234</v>
      </c>
      <c r="J165" s="7" t="s">
        <v>235</v>
      </c>
      <c r="K165" s="7" t="s">
        <v>236</v>
      </c>
      <c r="L165" s="26"/>
      <c r="M165" s="26"/>
    </row>
    <row r="166" spans="1:13" ht="15.15" customHeight="1" thickBot="1" x14ac:dyDescent="0.35">
      <c r="A166" s="26"/>
      <c r="B166" s="26"/>
      <c r="C166" s="26"/>
      <c r="D166" s="28"/>
      <c r="E166" s="29" t="s">
        <v>237</v>
      </c>
      <c r="F166" s="30"/>
      <c r="G166" s="31"/>
      <c r="H166" s="31"/>
      <c r="I166" s="31"/>
      <c r="J166" s="36" t="s">
        <v>238</v>
      </c>
      <c r="K166" s="33"/>
      <c r="L166" s="26"/>
      <c r="M166" s="26"/>
    </row>
    <row r="167" spans="1:13" ht="15.15" customHeight="1" thickBot="1" x14ac:dyDescent="0.35">
      <c r="A167" s="26"/>
      <c r="B167" s="26"/>
      <c r="C167" s="26"/>
      <c r="D167" s="28"/>
      <c r="E167" s="25" t="s">
        <v>239</v>
      </c>
      <c r="F167" s="34">
        <v>33</v>
      </c>
      <c r="G167" s="1">
        <v>0.3</v>
      </c>
      <c r="H167" s="1"/>
      <c r="I167" s="1"/>
      <c r="J167" s="35">
        <f>ROUND(F167*G167,3)</f>
        <v>9.9</v>
      </c>
      <c r="K167" s="26"/>
      <c r="L167" s="26"/>
      <c r="M167" s="26"/>
    </row>
    <row r="168" spans="1:13" ht="21.3" customHeight="1" thickBot="1" x14ac:dyDescent="0.35">
      <c r="A168" s="26"/>
      <c r="B168" s="26"/>
      <c r="C168" s="26"/>
      <c r="D168" s="28"/>
      <c r="E168" s="25" t="s">
        <v>240</v>
      </c>
      <c r="F168" s="34">
        <v>6</v>
      </c>
      <c r="G168" s="1">
        <v>0.3</v>
      </c>
      <c r="H168" s="1"/>
      <c r="I168" s="1"/>
      <c r="J168" s="35">
        <f>ROUND(F168*G168,3)</f>
        <v>1.8</v>
      </c>
      <c r="K168" s="26"/>
      <c r="L168" s="26"/>
      <c r="M168" s="26"/>
    </row>
    <row r="169" spans="1:13" ht="15.15" customHeight="1" thickBot="1" x14ac:dyDescent="0.35">
      <c r="A169" s="26"/>
      <c r="B169" s="26"/>
      <c r="C169" s="26"/>
      <c r="D169" s="28"/>
      <c r="E169" s="25" t="s">
        <v>241</v>
      </c>
      <c r="F169" s="34"/>
      <c r="G169" s="1"/>
      <c r="H169" s="1"/>
      <c r="I169" s="1"/>
      <c r="J169" s="37" t="s">
        <v>242</v>
      </c>
      <c r="K169" s="26"/>
      <c r="L169" s="26"/>
      <c r="M169" s="26"/>
    </row>
    <row r="170" spans="1:13" ht="15.15" customHeight="1" thickBot="1" x14ac:dyDescent="0.35">
      <c r="A170" s="26"/>
      <c r="B170" s="26"/>
      <c r="C170" s="26"/>
      <c r="D170" s="28"/>
      <c r="E170" s="25" t="s">
        <v>243</v>
      </c>
      <c r="F170" s="34">
        <v>74</v>
      </c>
      <c r="G170" s="1">
        <v>0.3</v>
      </c>
      <c r="H170" s="1"/>
      <c r="I170" s="1"/>
      <c r="J170" s="35">
        <f>ROUND(F170*G170,3)</f>
        <v>22.2</v>
      </c>
      <c r="K170" s="26"/>
      <c r="L170" s="26"/>
      <c r="M170" s="26"/>
    </row>
    <row r="171" spans="1:13" ht="15.15" customHeight="1" thickBot="1" x14ac:dyDescent="0.35">
      <c r="A171" s="26"/>
      <c r="B171" s="26"/>
      <c r="C171" s="26"/>
      <c r="D171" s="28"/>
      <c r="E171" s="25" t="s">
        <v>244</v>
      </c>
      <c r="F171" s="34">
        <v>100</v>
      </c>
      <c r="G171" s="1">
        <v>0.3</v>
      </c>
      <c r="H171" s="1"/>
      <c r="I171" s="1"/>
      <c r="J171" s="35">
        <f>ROUND(F171*G171,3)</f>
        <v>30</v>
      </c>
      <c r="K171" s="26"/>
      <c r="L171" s="26"/>
      <c r="M171" s="26"/>
    </row>
    <row r="172" spans="1:13" ht="21.3" customHeight="1" thickBot="1" x14ac:dyDescent="0.35">
      <c r="A172" s="26"/>
      <c r="B172" s="26"/>
      <c r="C172" s="26"/>
      <c r="D172" s="28"/>
      <c r="E172" s="25" t="s">
        <v>245</v>
      </c>
      <c r="F172" s="34">
        <v>12</v>
      </c>
      <c r="G172" s="1">
        <v>0.3</v>
      </c>
      <c r="H172" s="1"/>
      <c r="I172" s="1"/>
      <c r="J172" s="35">
        <f>ROUND(F172*G172,3)</f>
        <v>3.6</v>
      </c>
      <c r="K172" s="26"/>
      <c r="L172" s="26"/>
      <c r="M172" s="26"/>
    </row>
    <row r="173" spans="1:13" ht="15.15" customHeight="1" thickBot="1" x14ac:dyDescent="0.35">
      <c r="A173" s="26"/>
      <c r="B173" s="26"/>
      <c r="C173" s="26"/>
      <c r="D173" s="28"/>
      <c r="E173" s="25"/>
      <c r="F173" s="34">
        <v>18</v>
      </c>
      <c r="G173" s="1">
        <v>0.3</v>
      </c>
      <c r="H173" s="1"/>
      <c r="I173" s="1"/>
      <c r="J173" s="35">
        <f>ROUND(F173*G173,3)</f>
        <v>5.4</v>
      </c>
      <c r="K173" s="5">
        <f>SUM(J166:J173)</f>
        <v>72.900000000000006</v>
      </c>
      <c r="L173" s="26"/>
      <c r="M173" s="26"/>
    </row>
    <row r="174" spans="1:13" ht="15.45" customHeight="1" thickBot="1" x14ac:dyDescent="0.35">
      <c r="A174" s="24" t="s">
        <v>246</v>
      </c>
      <c r="B174" s="25" t="s">
        <v>247</v>
      </c>
      <c r="C174" s="25" t="s">
        <v>248</v>
      </c>
      <c r="D174" s="63" t="s">
        <v>249</v>
      </c>
      <c r="E174" s="63"/>
      <c r="F174" s="63"/>
      <c r="G174" s="63"/>
      <c r="H174" s="63"/>
      <c r="I174" s="63"/>
      <c r="J174" s="63"/>
      <c r="K174" s="1">
        <f>SUM(K177:K179)</f>
        <v>12.870000000000001</v>
      </c>
      <c r="L174" s="3">
        <f>ROUND(0*(1+M2/100),2)</f>
        <v>0</v>
      </c>
      <c r="M174" s="9">
        <f>ROUND(K174*L174,2)</f>
        <v>0</v>
      </c>
    </row>
    <row r="175" spans="1:13" ht="39.75" customHeight="1" thickBot="1" x14ac:dyDescent="0.35">
      <c r="A175" s="26"/>
      <c r="B175" s="26"/>
      <c r="C175" s="26"/>
      <c r="D175" s="63" t="s">
        <v>250</v>
      </c>
      <c r="E175" s="63"/>
      <c r="F175" s="63"/>
      <c r="G175" s="63"/>
      <c r="H175" s="63"/>
      <c r="I175" s="63"/>
      <c r="J175" s="63"/>
      <c r="K175" s="63"/>
      <c r="L175" s="63"/>
      <c r="M175" s="63"/>
    </row>
    <row r="176" spans="1:13" ht="15.15" customHeight="1" thickBot="1" x14ac:dyDescent="0.35">
      <c r="A176" s="26"/>
      <c r="B176" s="26"/>
      <c r="C176" s="26"/>
      <c r="D176" s="26"/>
      <c r="E176" s="27"/>
      <c r="F176" s="7" t="s">
        <v>251</v>
      </c>
      <c r="G176" s="7" t="s">
        <v>252</v>
      </c>
      <c r="H176" s="7" t="s">
        <v>253</v>
      </c>
      <c r="I176" s="7" t="s">
        <v>254</v>
      </c>
      <c r="J176" s="7" t="s">
        <v>255</v>
      </c>
      <c r="K176" s="7" t="s">
        <v>256</v>
      </c>
      <c r="L176" s="26"/>
      <c r="M176" s="26"/>
    </row>
    <row r="177" spans="1:13" ht="15.15" customHeight="1" thickBot="1" x14ac:dyDescent="0.35">
      <c r="A177" s="26"/>
      <c r="B177" s="26"/>
      <c r="C177" s="26"/>
      <c r="D177" s="28"/>
      <c r="E177" s="29" t="s">
        <v>257</v>
      </c>
      <c r="F177" s="30">
        <v>2</v>
      </c>
      <c r="G177" s="31">
        <v>1.3</v>
      </c>
      <c r="H177" s="31"/>
      <c r="I177" s="31">
        <v>1.1000000000000001</v>
      </c>
      <c r="J177" s="32">
        <f>ROUND(F177*G177*I177,3)</f>
        <v>2.86</v>
      </c>
      <c r="K177" s="33"/>
      <c r="L177" s="26"/>
      <c r="M177" s="26"/>
    </row>
    <row r="178" spans="1:13" ht="15.15" customHeight="1" thickBot="1" x14ac:dyDescent="0.35">
      <c r="A178" s="26"/>
      <c r="B178" s="26"/>
      <c r="C178" s="26"/>
      <c r="D178" s="28"/>
      <c r="E178" s="25" t="s">
        <v>258</v>
      </c>
      <c r="F178" s="34">
        <v>3</v>
      </c>
      <c r="G178" s="1">
        <v>1.3</v>
      </c>
      <c r="H178" s="1"/>
      <c r="I178" s="1">
        <v>1.1000000000000001</v>
      </c>
      <c r="J178" s="35">
        <f>ROUND(F178*G178*I178,3)</f>
        <v>4.29</v>
      </c>
      <c r="K178" s="26"/>
      <c r="L178" s="26"/>
      <c r="M178" s="26"/>
    </row>
    <row r="179" spans="1:13" ht="15.15" customHeight="1" thickBot="1" x14ac:dyDescent="0.35">
      <c r="A179" s="26"/>
      <c r="B179" s="26"/>
      <c r="C179" s="26"/>
      <c r="D179" s="28"/>
      <c r="E179" s="25"/>
      <c r="F179" s="34">
        <v>4</v>
      </c>
      <c r="G179" s="1">
        <v>1.3</v>
      </c>
      <c r="H179" s="1"/>
      <c r="I179" s="1">
        <v>1.1000000000000001</v>
      </c>
      <c r="J179" s="35">
        <f>ROUND(F179*G179*I179,3)</f>
        <v>5.72</v>
      </c>
      <c r="K179" s="5">
        <f>SUM(J177:J179)</f>
        <v>12.870000000000001</v>
      </c>
      <c r="L179" s="26"/>
      <c r="M179" s="26"/>
    </row>
    <row r="180" spans="1:13" ht="15.45" customHeight="1" thickBot="1" x14ac:dyDescent="0.35">
      <c r="A180" s="24" t="s">
        <v>259</v>
      </c>
      <c r="B180" s="25" t="s">
        <v>260</v>
      </c>
      <c r="C180" s="25" t="s">
        <v>261</v>
      </c>
      <c r="D180" s="63" t="s">
        <v>262</v>
      </c>
      <c r="E180" s="63"/>
      <c r="F180" s="63"/>
      <c r="G180" s="63"/>
      <c r="H180" s="63"/>
      <c r="I180" s="63"/>
      <c r="J180" s="63"/>
      <c r="K180" s="1">
        <f>SUM(K183:K184)</f>
        <v>36.269999999999996</v>
      </c>
      <c r="L180" s="3">
        <f>ROUND(0*(1+M2/100),2)</f>
        <v>0</v>
      </c>
      <c r="M180" s="9">
        <f>ROUND(K180*L180,2)</f>
        <v>0</v>
      </c>
    </row>
    <row r="181" spans="1:13" ht="49.05" customHeight="1" thickBot="1" x14ac:dyDescent="0.35">
      <c r="A181" s="26"/>
      <c r="B181" s="26"/>
      <c r="C181" s="26"/>
      <c r="D181" s="63" t="s">
        <v>263</v>
      </c>
      <c r="E181" s="63"/>
      <c r="F181" s="63"/>
      <c r="G181" s="63"/>
      <c r="H181" s="63"/>
      <c r="I181" s="63"/>
      <c r="J181" s="63"/>
      <c r="K181" s="63"/>
      <c r="L181" s="63"/>
      <c r="M181" s="63"/>
    </row>
    <row r="182" spans="1:13" ht="15.15" customHeight="1" thickBot="1" x14ac:dyDescent="0.35">
      <c r="A182" s="26"/>
      <c r="B182" s="26"/>
      <c r="C182" s="26"/>
      <c r="D182" s="26"/>
      <c r="E182" s="27"/>
      <c r="F182" s="7" t="s">
        <v>264</v>
      </c>
      <c r="G182" s="7" t="s">
        <v>265</v>
      </c>
      <c r="H182" s="7" t="s">
        <v>266</v>
      </c>
      <c r="I182" s="7" t="s">
        <v>267</v>
      </c>
      <c r="J182" s="7" t="s">
        <v>268</v>
      </c>
      <c r="K182" s="7" t="s">
        <v>269</v>
      </c>
      <c r="L182" s="26"/>
      <c r="M182" s="26"/>
    </row>
    <row r="183" spans="1:13" ht="15.15" customHeight="1" thickBot="1" x14ac:dyDescent="0.35">
      <c r="A183" s="26"/>
      <c r="B183" s="26"/>
      <c r="C183" s="26"/>
      <c r="D183" s="28"/>
      <c r="E183" s="29" t="s">
        <v>270</v>
      </c>
      <c r="F183" s="30">
        <v>8.27</v>
      </c>
      <c r="G183" s="31"/>
      <c r="H183" s="31"/>
      <c r="I183" s="31"/>
      <c r="J183" s="32">
        <f>ROUND(F183,3)</f>
        <v>8.27</v>
      </c>
      <c r="K183" s="33"/>
      <c r="L183" s="26"/>
      <c r="M183" s="26"/>
    </row>
    <row r="184" spans="1:13" ht="15.15" customHeight="1" thickBot="1" x14ac:dyDescent="0.35">
      <c r="A184" s="26"/>
      <c r="B184" s="26"/>
      <c r="C184" s="26"/>
      <c r="D184" s="28"/>
      <c r="E184" s="25" t="s">
        <v>271</v>
      </c>
      <c r="F184" s="34">
        <v>28</v>
      </c>
      <c r="G184" s="1"/>
      <c r="H184" s="1"/>
      <c r="I184" s="1"/>
      <c r="J184" s="35">
        <f>ROUND(F184,3)</f>
        <v>28</v>
      </c>
      <c r="K184" s="5">
        <f>SUM(J183:J184)</f>
        <v>36.269999999999996</v>
      </c>
      <c r="L184" s="26"/>
      <c r="M184" s="26"/>
    </row>
    <row r="185" spans="1:13" ht="15.45" customHeight="1" thickBot="1" x14ac:dyDescent="0.35">
      <c r="A185" s="24" t="s">
        <v>272</v>
      </c>
      <c r="B185" s="25" t="s">
        <v>273</v>
      </c>
      <c r="C185" s="25" t="s">
        <v>274</v>
      </c>
      <c r="D185" s="63" t="s">
        <v>275</v>
      </c>
      <c r="E185" s="63"/>
      <c r="F185" s="63"/>
      <c r="G185" s="63"/>
      <c r="H185" s="63"/>
      <c r="I185" s="63"/>
      <c r="J185" s="63"/>
      <c r="K185" s="1">
        <f>SUM(K188:K193)</f>
        <v>47.529999999999994</v>
      </c>
      <c r="L185" s="3">
        <f>ROUND(0*(1+M2/100),2)</f>
        <v>0</v>
      </c>
      <c r="M185" s="9">
        <f>ROUND(K185*L185,2)</f>
        <v>0</v>
      </c>
    </row>
    <row r="186" spans="1:13" ht="30.6" customHeight="1" thickBot="1" x14ac:dyDescent="0.35">
      <c r="A186" s="26"/>
      <c r="B186" s="26"/>
      <c r="C186" s="26"/>
      <c r="D186" s="63" t="s">
        <v>276</v>
      </c>
      <c r="E186" s="63"/>
      <c r="F186" s="63"/>
      <c r="G186" s="63"/>
      <c r="H186" s="63"/>
      <c r="I186" s="63"/>
      <c r="J186" s="63"/>
      <c r="K186" s="63"/>
      <c r="L186" s="63"/>
      <c r="M186" s="63"/>
    </row>
    <row r="187" spans="1:13" ht="15.15" customHeight="1" thickBot="1" x14ac:dyDescent="0.35">
      <c r="A187" s="26"/>
      <c r="B187" s="26"/>
      <c r="C187" s="26"/>
      <c r="D187" s="26"/>
      <c r="E187" s="27"/>
      <c r="F187" s="7" t="s">
        <v>277</v>
      </c>
      <c r="G187" s="7" t="s">
        <v>278</v>
      </c>
      <c r="H187" s="7" t="s">
        <v>279</v>
      </c>
      <c r="I187" s="7" t="s">
        <v>280</v>
      </c>
      <c r="J187" s="7" t="s">
        <v>281</v>
      </c>
      <c r="K187" s="7" t="s">
        <v>282</v>
      </c>
      <c r="L187" s="26"/>
      <c r="M187" s="26"/>
    </row>
    <row r="188" spans="1:13" ht="15.15" customHeight="1" thickBot="1" x14ac:dyDescent="0.35">
      <c r="A188" s="26"/>
      <c r="B188" s="26"/>
      <c r="C188" s="26"/>
      <c r="D188" s="28"/>
      <c r="E188" s="29" t="s">
        <v>283</v>
      </c>
      <c r="F188" s="30">
        <v>1</v>
      </c>
      <c r="G188" s="31"/>
      <c r="H188" s="31">
        <v>0.9</v>
      </c>
      <c r="I188" s="31">
        <v>2.1</v>
      </c>
      <c r="J188" s="32">
        <f t="shared" ref="J188:J193" si="5">ROUND(F188*H188*I188,3)</f>
        <v>1.89</v>
      </c>
      <c r="K188" s="33"/>
      <c r="L188" s="26"/>
      <c r="M188" s="26"/>
    </row>
    <row r="189" spans="1:13" ht="15.15" customHeight="1" thickBot="1" x14ac:dyDescent="0.35">
      <c r="A189" s="26"/>
      <c r="B189" s="26"/>
      <c r="C189" s="26"/>
      <c r="D189" s="28"/>
      <c r="E189" s="25"/>
      <c r="F189" s="34">
        <v>6</v>
      </c>
      <c r="G189" s="1"/>
      <c r="H189" s="1">
        <v>0.7</v>
      </c>
      <c r="I189" s="1">
        <v>2.0499999999999998</v>
      </c>
      <c r="J189" s="35">
        <f t="shared" si="5"/>
        <v>8.61</v>
      </c>
      <c r="K189" s="26"/>
      <c r="L189" s="26"/>
      <c r="M189" s="26"/>
    </row>
    <row r="190" spans="1:13" ht="15.15" customHeight="1" thickBot="1" x14ac:dyDescent="0.35">
      <c r="A190" s="26"/>
      <c r="B190" s="26"/>
      <c r="C190" s="26"/>
      <c r="D190" s="28"/>
      <c r="E190" s="25" t="s">
        <v>284</v>
      </c>
      <c r="F190" s="34">
        <v>2</v>
      </c>
      <c r="G190" s="1"/>
      <c r="H190" s="1">
        <v>0.9</v>
      </c>
      <c r="I190" s="1">
        <v>2.1</v>
      </c>
      <c r="J190" s="35">
        <f t="shared" si="5"/>
        <v>3.78</v>
      </c>
      <c r="K190" s="26"/>
      <c r="L190" s="26"/>
      <c r="M190" s="26"/>
    </row>
    <row r="191" spans="1:13" ht="15.15" customHeight="1" thickBot="1" x14ac:dyDescent="0.35">
      <c r="A191" s="26"/>
      <c r="B191" s="26"/>
      <c r="C191" s="26"/>
      <c r="D191" s="28"/>
      <c r="E191" s="25"/>
      <c r="F191" s="34">
        <v>10</v>
      </c>
      <c r="G191" s="1"/>
      <c r="H191" s="1">
        <v>0.7</v>
      </c>
      <c r="I191" s="1">
        <v>2.0499999999999998</v>
      </c>
      <c r="J191" s="35">
        <f t="shared" si="5"/>
        <v>14.35</v>
      </c>
      <c r="K191" s="26"/>
      <c r="L191" s="26"/>
      <c r="M191" s="26"/>
    </row>
    <row r="192" spans="1:13" ht="15.15" customHeight="1" thickBot="1" x14ac:dyDescent="0.35">
      <c r="A192" s="26"/>
      <c r="B192" s="26"/>
      <c r="C192" s="26"/>
      <c r="D192" s="28"/>
      <c r="E192" s="25"/>
      <c r="F192" s="34">
        <v>12</v>
      </c>
      <c r="G192" s="1"/>
      <c r="H192" s="1">
        <v>0.7</v>
      </c>
      <c r="I192" s="1">
        <v>2.0499999999999998</v>
      </c>
      <c r="J192" s="35">
        <f t="shared" si="5"/>
        <v>17.22</v>
      </c>
      <c r="K192" s="26"/>
      <c r="L192" s="26"/>
      <c r="M192" s="26"/>
    </row>
    <row r="193" spans="1:13" ht="15.15" customHeight="1" thickBot="1" x14ac:dyDescent="0.35">
      <c r="A193" s="26"/>
      <c r="B193" s="26"/>
      <c r="C193" s="26"/>
      <c r="D193" s="28"/>
      <c r="E193" s="25" t="s">
        <v>285</v>
      </c>
      <c r="F193" s="34">
        <v>1</v>
      </c>
      <c r="G193" s="1"/>
      <c r="H193" s="1">
        <v>0.8</v>
      </c>
      <c r="I193" s="1">
        <v>2.1</v>
      </c>
      <c r="J193" s="35">
        <f t="shared" si="5"/>
        <v>1.68</v>
      </c>
      <c r="K193" s="5">
        <f>SUM(J188:J193)</f>
        <v>47.529999999999994</v>
      </c>
      <c r="L193" s="26"/>
      <c r="M193" s="26"/>
    </row>
    <row r="194" spans="1:13" ht="21.3" customHeight="1" thickBot="1" x14ac:dyDescent="0.35">
      <c r="A194" s="24" t="s">
        <v>286</v>
      </c>
      <c r="B194" s="25" t="s">
        <v>287</v>
      </c>
      <c r="C194" s="25" t="s">
        <v>288</v>
      </c>
      <c r="D194" s="63" t="s">
        <v>289</v>
      </c>
      <c r="E194" s="63"/>
      <c r="F194" s="63"/>
      <c r="G194" s="63"/>
      <c r="H194" s="63"/>
      <c r="I194" s="63"/>
      <c r="J194" s="63"/>
      <c r="K194" s="1">
        <f>SUM(K197:K213)</f>
        <v>23.665999999999993</v>
      </c>
      <c r="L194" s="3">
        <f>ROUND(0*(1+M2/100),2)</f>
        <v>0</v>
      </c>
      <c r="M194" s="9">
        <f>ROUND(K194*L194,2)</f>
        <v>0</v>
      </c>
    </row>
    <row r="195" spans="1:13" ht="30.6" customHeight="1" thickBot="1" x14ac:dyDescent="0.35">
      <c r="A195" s="26"/>
      <c r="B195" s="26"/>
      <c r="C195" s="26"/>
      <c r="D195" s="63" t="s">
        <v>290</v>
      </c>
      <c r="E195" s="63"/>
      <c r="F195" s="63"/>
      <c r="G195" s="63"/>
      <c r="H195" s="63"/>
      <c r="I195" s="63"/>
      <c r="J195" s="63"/>
      <c r="K195" s="63"/>
      <c r="L195" s="63"/>
      <c r="M195" s="63"/>
    </row>
    <row r="196" spans="1:13" ht="15.15" customHeight="1" thickBot="1" x14ac:dyDescent="0.35">
      <c r="A196" s="26"/>
      <c r="B196" s="26"/>
      <c r="C196" s="26"/>
      <c r="D196" s="26"/>
      <c r="E196" s="27"/>
      <c r="F196" s="7" t="s">
        <v>291</v>
      </c>
      <c r="G196" s="7" t="s">
        <v>292</v>
      </c>
      <c r="H196" s="7" t="s">
        <v>293</v>
      </c>
      <c r="I196" s="7" t="s">
        <v>294</v>
      </c>
      <c r="J196" s="7" t="s">
        <v>295</v>
      </c>
      <c r="K196" s="7" t="s">
        <v>296</v>
      </c>
      <c r="L196" s="26"/>
      <c r="M196" s="26"/>
    </row>
    <row r="197" spans="1:13" ht="15.15" customHeight="1" thickBot="1" x14ac:dyDescent="0.35">
      <c r="A197" s="26"/>
      <c r="B197" s="26"/>
      <c r="C197" s="26"/>
      <c r="D197" s="28"/>
      <c r="E197" s="29" t="s">
        <v>297</v>
      </c>
      <c r="F197" s="30">
        <v>1</v>
      </c>
      <c r="G197" s="31">
        <v>25</v>
      </c>
      <c r="H197" s="31">
        <v>0.3</v>
      </c>
      <c r="I197" s="31"/>
      <c r="J197" s="32">
        <f t="shared" ref="J197:J213" si="6">ROUND(F197*G197*H197,3)</f>
        <v>7.5</v>
      </c>
      <c r="K197" s="33"/>
      <c r="L197" s="26"/>
      <c r="M197" s="26"/>
    </row>
    <row r="198" spans="1:13" ht="15.15" customHeight="1" thickBot="1" x14ac:dyDescent="0.35">
      <c r="A198" s="26"/>
      <c r="B198" s="26"/>
      <c r="C198" s="26"/>
      <c r="D198" s="28"/>
      <c r="E198" s="25"/>
      <c r="F198" s="34">
        <v>1</v>
      </c>
      <c r="G198" s="1">
        <v>1.5</v>
      </c>
      <c r="H198" s="1">
        <v>0.3</v>
      </c>
      <c r="I198" s="1"/>
      <c r="J198" s="35">
        <f t="shared" si="6"/>
        <v>0.45</v>
      </c>
      <c r="K198" s="26"/>
      <c r="L198" s="26"/>
      <c r="M198" s="26"/>
    </row>
    <row r="199" spans="1:13" ht="15.15" customHeight="1" thickBot="1" x14ac:dyDescent="0.35">
      <c r="A199" s="26"/>
      <c r="B199" s="26"/>
      <c r="C199" s="26"/>
      <c r="D199" s="28"/>
      <c r="E199" s="25"/>
      <c r="F199" s="34">
        <v>1</v>
      </c>
      <c r="G199" s="1">
        <v>4.75</v>
      </c>
      <c r="H199" s="1">
        <v>0.3</v>
      </c>
      <c r="I199" s="1"/>
      <c r="J199" s="35">
        <f t="shared" si="6"/>
        <v>1.425</v>
      </c>
      <c r="K199" s="26"/>
      <c r="L199" s="26"/>
      <c r="M199" s="26"/>
    </row>
    <row r="200" spans="1:13" ht="15.15" customHeight="1" thickBot="1" x14ac:dyDescent="0.35">
      <c r="A200" s="26"/>
      <c r="B200" s="26"/>
      <c r="C200" s="26"/>
      <c r="D200" s="28"/>
      <c r="E200" s="25"/>
      <c r="F200" s="34">
        <v>1</v>
      </c>
      <c r="G200" s="1">
        <v>3.88</v>
      </c>
      <c r="H200" s="1">
        <v>0.3</v>
      </c>
      <c r="I200" s="1"/>
      <c r="J200" s="35">
        <f t="shared" si="6"/>
        <v>1.1639999999999999</v>
      </c>
      <c r="K200" s="26"/>
      <c r="L200" s="26"/>
      <c r="M200" s="26"/>
    </row>
    <row r="201" spans="1:13" ht="15.15" customHeight="1" thickBot="1" x14ac:dyDescent="0.35">
      <c r="A201" s="26"/>
      <c r="B201" s="26"/>
      <c r="C201" s="26"/>
      <c r="D201" s="28"/>
      <c r="E201" s="25"/>
      <c r="F201" s="34">
        <v>1</v>
      </c>
      <c r="G201" s="1">
        <v>7.2</v>
      </c>
      <c r="H201" s="1">
        <v>0.3</v>
      </c>
      <c r="I201" s="1"/>
      <c r="J201" s="35">
        <f t="shared" si="6"/>
        <v>2.16</v>
      </c>
      <c r="K201" s="26"/>
      <c r="L201" s="26"/>
      <c r="M201" s="26"/>
    </row>
    <row r="202" spans="1:13" ht="15.15" customHeight="1" thickBot="1" x14ac:dyDescent="0.35">
      <c r="A202" s="26"/>
      <c r="B202" s="26"/>
      <c r="C202" s="26"/>
      <c r="D202" s="28"/>
      <c r="E202" s="25"/>
      <c r="F202" s="34">
        <v>1</v>
      </c>
      <c r="G202" s="1">
        <v>2</v>
      </c>
      <c r="H202" s="1">
        <v>0.3</v>
      </c>
      <c r="I202" s="1"/>
      <c r="J202" s="35">
        <f t="shared" si="6"/>
        <v>0.6</v>
      </c>
      <c r="K202" s="26"/>
      <c r="L202" s="26"/>
      <c r="M202" s="26"/>
    </row>
    <row r="203" spans="1:13" ht="15.15" customHeight="1" thickBot="1" x14ac:dyDescent="0.35">
      <c r="A203" s="26"/>
      <c r="B203" s="26"/>
      <c r="C203" s="26"/>
      <c r="D203" s="28"/>
      <c r="E203" s="25"/>
      <c r="F203" s="34">
        <v>1</v>
      </c>
      <c r="G203" s="1">
        <v>1</v>
      </c>
      <c r="H203" s="1">
        <v>0.3</v>
      </c>
      <c r="I203" s="1"/>
      <c r="J203" s="35">
        <f t="shared" si="6"/>
        <v>0.3</v>
      </c>
      <c r="K203" s="26"/>
      <c r="L203" s="26"/>
      <c r="M203" s="26"/>
    </row>
    <row r="204" spans="1:13" ht="15.15" customHeight="1" thickBot="1" x14ac:dyDescent="0.35">
      <c r="A204" s="26"/>
      <c r="B204" s="26"/>
      <c r="C204" s="26"/>
      <c r="D204" s="28"/>
      <c r="E204" s="25"/>
      <c r="F204" s="34">
        <v>1</v>
      </c>
      <c r="G204" s="1">
        <v>2</v>
      </c>
      <c r="H204" s="1">
        <v>0.3</v>
      </c>
      <c r="I204" s="1"/>
      <c r="J204" s="35">
        <f t="shared" si="6"/>
        <v>0.6</v>
      </c>
      <c r="K204" s="26"/>
      <c r="L204" s="26"/>
      <c r="M204" s="26"/>
    </row>
    <row r="205" spans="1:13" ht="15.15" customHeight="1" thickBot="1" x14ac:dyDescent="0.35">
      <c r="A205" s="26"/>
      <c r="B205" s="26"/>
      <c r="C205" s="26"/>
      <c r="D205" s="28"/>
      <c r="E205" s="25"/>
      <c r="F205" s="34">
        <v>1</v>
      </c>
      <c r="G205" s="1">
        <v>6.27</v>
      </c>
      <c r="H205" s="1">
        <v>0.3</v>
      </c>
      <c r="I205" s="1"/>
      <c r="J205" s="35">
        <f t="shared" si="6"/>
        <v>1.881</v>
      </c>
      <c r="K205" s="26"/>
      <c r="L205" s="26"/>
      <c r="M205" s="26"/>
    </row>
    <row r="206" spans="1:13" ht="15.15" customHeight="1" thickBot="1" x14ac:dyDescent="0.35">
      <c r="A206" s="26"/>
      <c r="B206" s="26"/>
      <c r="C206" s="26"/>
      <c r="D206" s="28"/>
      <c r="E206" s="25"/>
      <c r="F206" s="34">
        <v>1</v>
      </c>
      <c r="G206" s="1">
        <v>4.7</v>
      </c>
      <c r="H206" s="1">
        <v>0.3</v>
      </c>
      <c r="I206" s="1"/>
      <c r="J206" s="35">
        <f t="shared" si="6"/>
        <v>1.41</v>
      </c>
      <c r="K206" s="26"/>
      <c r="L206" s="26"/>
      <c r="M206" s="26"/>
    </row>
    <row r="207" spans="1:13" ht="15.15" customHeight="1" thickBot="1" x14ac:dyDescent="0.35">
      <c r="A207" s="26"/>
      <c r="B207" s="26"/>
      <c r="C207" s="26"/>
      <c r="D207" s="28"/>
      <c r="E207" s="25"/>
      <c r="F207" s="34">
        <v>1</v>
      </c>
      <c r="G207" s="1">
        <v>2.5</v>
      </c>
      <c r="H207" s="1">
        <v>0.3</v>
      </c>
      <c r="I207" s="1"/>
      <c r="J207" s="35">
        <f t="shared" si="6"/>
        <v>0.75</v>
      </c>
      <c r="K207" s="26"/>
      <c r="L207" s="26"/>
      <c r="M207" s="26"/>
    </row>
    <row r="208" spans="1:13" ht="15.15" customHeight="1" thickBot="1" x14ac:dyDescent="0.35">
      <c r="A208" s="26"/>
      <c r="B208" s="26"/>
      <c r="C208" s="26"/>
      <c r="D208" s="28"/>
      <c r="E208" s="25"/>
      <c r="F208" s="34">
        <v>1</v>
      </c>
      <c r="G208" s="1">
        <v>3.42</v>
      </c>
      <c r="H208" s="1">
        <v>0.3</v>
      </c>
      <c r="I208" s="1"/>
      <c r="J208" s="35">
        <f t="shared" si="6"/>
        <v>1.026</v>
      </c>
      <c r="K208" s="26"/>
      <c r="L208" s="26"/>
      <c r="M208" s="26"/>
    </row>
    <row r="209" spans="1:13" ht="15.15" customHeight="1" thickBot="1" x14ac:dyDescent="0.35">
      <c r="A209" s="26"/>
      <c r="B209" s="26"/>
      <c r="C209" s="26"/>
      <c r="D209" s="28"/>
      <c r="E209" s="25"/>
      <c r="F209" s="34">
        <v>1</v>
      </c>
      <c r="G209" s="1">
        <v>3.7</v>
      </c>
      <c r="H209" s="1">
        <v>0.3</v>
      </c>
      <c r="I209" s="1"/>
      <c r="J209" s="35">
        <f t="shared" si="6"/>
        <v>1.1100000000000001</v>
      </c>
      <c r="K209" s="26"/>
      <c r="L209" s="26"/>
      <c r="M209" s="26"/>
    </row>
    <row r="210" spans="1:13" ht="15.15" customHeight="1" thickBot="1" x14ac:dyDescent="0.35">
      <c r="A210" s="26"/>
      <c r="B210" s="26"/>
      <c r="C210" s="26"/>
      <c r="D210" s="28"/>
      <c r="E210" s="25"/>
      <c r="F210" s="34">
        <v>1</v>
      </c>
      <c r="G210" s="1">
        <v>2.7</v>
      </c>
      <c r="H210" s="1">
        <v>0.3</v>
      </c>
      <c r="I210" s="1"/>
      <c r="J210" s="35">
        <f t="shared" si="6"/>
        <v>0.81</v>
      </c>
      <c r="K210" s="26"/>
      <c r="L210" s="26"/>
      <c r="M210" s="26"/>
    </row>
    <row r="211" spans="1:13" ht="15.15" customHeight="1" thickBot="1" x14ac:dyDescent="0.35">
      <c r="A211" s="26"/>
      <c r="B211" s="26"/>
      <c r="C211" s="26"/>
      <c r="D211" s="28"/>
      <c r="E211" s="25"/>
      <c r="F211" s="34">
        <v>3</v>
      </c>
      <c r="G211" s="1">
        <v>1</v>
      </c>
      <c r="H211" s="1">
        <v>0.3</v>
      </c>
      <c r="I211" s="1"/>
      <c r="J211" s="35">
        <f t="shared" si="6"/>
        <v>0.9</v>
      </c>
      <c r="K211" s="26"/>
      <c r="L211" s="26"/>
      <c r="M211" s="26"/>
    </row>
    <row r="212" spans="1:13" ht="15.15" customHeight="1" thickBot="1" x14ac:dyDescent="0.35">
      <c r="A212" s="26"/>
      <c r="B212" s="26"/>
      <c r="C212" s="26"/>
      <c r="D212" s="28"/>
      <c r="E212" s="25"/>
      <c r="F212" s="34">
        <v>1</v>
      </c>
      <c r="G212" s="1">
        <v>1.1000000000000001</v>
      </c>
      <c r="H212" s="1">
        <v>0.3</v>
      </c>
      <c r="I212" s="1"/>
      <c r="J212" s="35">
        <f t="shared" si="6"/>
        <v>0.33</v>
      </c>
      <c r="K212" s="26"/>
      <c r="L212" s="26"/>
      <c r="M212" s="26"/>
    </row>
    <row r="213" spans="1:13" ht="15.15" customHeight="1" thickBot="1" x14ac:dyDescent="0.35">
      <c r="A213" s="26"/>
      <c r="B213" s="26"/>
      <c r="C213" s="26"/>
      <c r="D213" s="28"/>
      <c r="E213" s="25" t="s">
        <v>298</v>
      </c>
      <c r="F213" s="34">
        <v>5</v>
      </c>
      <c r="G213" s="1">
        <v>0.5</v>
      </c>
      <c r="H213" s="1">
        <v>0.5</v>
      </c>
      <c r="I213" s="1"/>
      <c r="J213" s="35">
        <f t="shared" si="6"/>
        <v>1.25</v>
      </c>
      <c r="K213" s="5">
        <f>SUM(J197:J213)</f>
        <v>23.665999999999993</v>
      </c>
      <c r="L213" s="26"/>
      <c r="M213" s="26"/>
    </row>
    <row r="214" spans="1:13" ht="21.3" customHeight="1" thickBot="1" x14ac:dyDescent="0.35">
      <c r="A214" s="24" t="s">
        <v>299</v>
      </c>
      <c r="B214" s="25" t="s">
        <v>300</v>
      </c>
      <c r="C214" s="25" t="s">
        <v>301</v>
      </c>
      <c r="D214" s="63" t="s">
        <v>302</v>
      </c>
      <c r="E214" s="63"/>
      <c r="F214" s="63"/>
      <c r="G214" s="63"/>
      <c r="H214" s="63"/>
      <c r="I214" s="63"/>
      <c r="J214" s="63"/>
      <c r="K214" s="1">
        <f>SUM(K217:K227)</f>
        <v>8.5440000000000005</v>
      </c>
      <c r="L214" s="3">
        <f>ROUND(0*(1+M2/100),2)</f>
        <v>0</v>
      </c>
      <c r="M214" s="9">
        <f>ROUND(K214*L214,2)</f>
        <v>0</v>
      </c>
    </row>
    <row r="215" spans="1:13" ht="95.25" customHeight="1" thickBot="1" x14ac:dyDescent="0.35">
      <c r="A215" s="26"/>
      <c r="B215" s="26"/>
      <c r="C215" s="26"/>
      <c r="D215" s="63" t="s">
        <v>303</v>
      </c>
      <c r="E215" s="63"/>
      <c r="F215" s="63"/>
      <c r="G215" s="63"/>
      <c r="H215" s="63"/>
      <c r="I215" s="63"/>
      <c r="J215" s="63"/>
      <c r="K215" s="63"/>
      <c r="L215" s="63"/>
      <c r="M215" s="63"/>
    </row>
    <row r="216" spans="1:13" ht="15.15" customHeight="1" thickBot="1" x14ac:dyDescent="0.35">
      <c r="A216" s="26"/>
      <c r="B216" s="26"/>
      <c r="C216" s="26"/>
      <c r="D216" s="26"/>
      <c r="E216" s="27"/>
      <c r="F216" s="7" t="s">
        <v>304</v>
      </c>
      <c r="G216" s="7" t="s">
        <v>305</v>
      </c>
      <c r="H216" s="7" t="s">
        <v>306</v>
      </c>
      <c r="I216" s="7" t="s">
        <v>307</v>
      </c>
      <c r="J216" s="7" t="s">
        <v>308</v>
      </c>
      <c r="K216" s="7" t="s">
        <v>309</v>
      </c>
      <c r="L216" s="26"/>
      <c r="M216" s="26"/>
    </row>
    <row r="217" spans="1:13" ht="15.15" customHeight="1" thickBot="1" x14ac:dyDescent="0.35">
      <c r="A217" s="26"/>
      <c r="B217" s="26"/>
      <c r="C217" s="26"/>
      <c r="D217" s="28"/>
      <c r="E217" s="29"/>
      <c r="F217" s="30">
        <v>1</v>
      </c>
      <c r="G217" s="31">
        <v>1</v>
      </c>
      <c r="H217" s="31">
        <v>0.3</v>
      </c>
      <c r="I217" s="31">
        <v>0.8</v>
      </c>
      <c r="J217" s="32">
        <f t="shared" ref="J217:J227" si="7">ROUND(F217*G217*H217*I217,3)</f>
        <v>0.24</v>
      </c>
      <c r="K217" s="33"/>
      <c r="L217" s="26"/>
      <c r="M217" s="26"/>
    </row>
    <row r="218" spans="1:13" ht="15.15" customHeight="1" thickBot="1" x14ac:dyDescent="0.35">
      <c r="A218" s="26"/>
      <c r="B218" s="26"/>
      <c r="C218" s="26"/>
      <c r="D218" s="28"/>
      <c r="E218" s="25"/>
      <c r="F218" s="34">
        <v>1</v>
      </c>
      <c r="G218" s="1">
        <v>2</v>
      </c>
      <c r="H218" s="1">
        <v>0.3</v>
      </c>
      <c r="I218" s="1">
        <v>0.8</v>
      </c>
      <c r="J218" s="35">
        <f t="shared" si="7"/>
        <v>0.48</v>
      </c>
      <c r="K218" s="26"/>
      <c r="L218" s="26"/>
      <c r="M218" s="26"/>
    </row>
    <row r="219" spans="1:13" ht="15.15" customHeight="1" thickBot="1" x14ac:dyDescent="0.35">
      <c r="A219" s="26"/>
      <c r="B219" s="26"/>
      <c r="C219" s="26"/>
      <c r="D219" s="28"/>
      <c r="E219" s="25"/>
      <c r="F219" s="34">
        <v>1</v>
      </c>
      <c r="G219" s="1">
        <v>6.27</v>
      </c>
      <c r="H219" s="1">
        <v>0.3</v>
      </c>
      <c r="I219" s="1">
        <v>0.8</v>
      </c>
      <c r="J219" s="35">
        <f t="shared" si="7"/>
        <v>1.5049999999999999</v>
      </c>
      <c r="K219" s="26"/>
      <c r="L219" s="26"/>
      <c r="M219" s="26"/>
    </row>
    <row r="220" spans="1:13" ht="15.15" customHeight="1" thickBot="1" x14ac:dyDescent="0.35">
      <c r="A220" s="26"/>
      <c r="B220" s="26"/>
      <c r="C220" s="26"/>
      <c r="D220" s="28"/>
      <c r="E220" s="25"/>
      <c r="F220" s="34">
        <v>1</v>
      </c>
      <c r="G220" s="1">
        <v>4.7</v>
      </c>
      <c r="H220" s="1">
        <v>0.3</v>
      </c>
      <c r="I220" s="1">
        <v>0.8</v>
      </c>
      <c r="J220" s="35">
        <f t="shared" si="7"/>
        <v>1.1279999999999999</v>
      </c>
      <c r="K220" s="26"/>
      <c r="L220" s="26"/>
      <c r="M220" s="26"/>
    </row>
    <row r="221" spans="1:13" ht="15.15" customHeight="1" thickBot="1" x14ac:dyDescent="0.35">
      <c r="A221" s="26"/>
      <c r="B221" s="26"/>
      <c r="C221" s="26"/>
      <c r="D221" s="28"/>
      <c r="E221" s="25"/>
      <c r="F221" s="34">
        <v>1</v>
      </c>
      <c r="G221" s="1">
        <v>2.5</v>
      </c>
      <c r="H221" s="1">
        <v>0.3</v>
      </c>
      <c r="I221" s="1">
        <v>0.8</v>
      </c>
      <c r="J221" s="35">
        <f t="shared" si="7"/>
        <v>0.6</v>
      </c>
      <c r="K221" s="26"/>
      <c r="L221" s="26"/>
      <c r="M221" s="26"/>
    </row>
    <row r="222" spans="1:13" ht="15.15" customHeight="1" thickBot="1" x14ac:dyDescent="0.35">
      <c r="A222" s="26"/>
      <c r="B222" s="26"/>
      <c r="C222" s="26"/>
      <c r="D222" s="28"/>
      <c r="E222" s="25"/>
      <c r="F222" s="34">
        <v>1</v>
      </c>
      <c r="G222" s="1">
        <v>3.42</v>
      </c>
      <c r="H222" s="1">
        <v>0.3</v>
      </c>
      <c r="I222" s="1">
        <v>0.8</v>
      </c>
      <c r="J222" s="35">
        <f t="shared" si="7"/>
        <v>0.82099999999999995</v>
      </c>
      <c r="K222" s="26"/>
      <c r="L222" s="26"/>
      <c r="M222" s="26"/>
    </row>
    <row r="223" spans="1:13" ht="15.15" customHeight="1" thickBot="1" x14ac:dyDescent="0.35">
      <c r="A223" s="26"/>
      <c r="B223" s="26"/>
      <c r="C223" s="26"/>
      <c r="D223" s="28"/>
      <c r="E223" s="25"/>
      <c r="F223" s="34">
        <v>1</v>
      </c>
      <c r="G223" s="1">
        <v>3.7</v>
      </c>
      <c r="H223" s="1">
        <v>0.3</v>
      </c>
      <c r="I223" s="1">
        <v>0.8</v>
      </c>
      <c r="J223" s="35">
        <f t="shared" si="7"/>
        <v>0.88800000000000001</v>
      </c>
      <c r="K223" s="26"/>
      <c r="L223" s="26"/>
      <c r="M223" s="26"/>
    </row>
    <row r="224" spans="1:13" ht="15.15" customHeight="1" thickBot="1" x14ac:dyDescent="0.35">
      <c r="A224" s="26"/>
      <c r="B224" s="26"/>
      <c r="C224" s="26"/>
      <c r="D224" s="28"/>
      <c r="E224" s="25"/>
      <c r="F224" s="34">
        <v>1</v>
      </c>
      <c r="G224" s="1">
        <v>2.7</v>
      </c>
      <c r="H224" s="1">
        <v>0.3</v>
      </c>
      <c r="I224" s="1">
        <v>0.8</v>
      </c>
      <c r="J224" s="35">
        <f t="shared" si="7"/>
        <v>0.64800000000000002</v>
      </c>
      <c r="K224" s="26"/>
      <c r="L224" s="26"/>
      <c r="M224" s="26"/>
    </row>
    <row r="225" spans="1:13" ht="15.15" customHeight="1" thickBot="1" x14ac:dyDescent="0.35">
      <c r="A225" s="26"/>
      <c r="B225" s="26"/>
      <c r="C225" s="26"/>
      <c r="D225" s="28"/>
      <c r="E225" s="25"/>
      <c r="F225" s="34">
        <v>3</v>
      </c>
      <c r="G225" s="1">
        <v>1</v>
      </c>
      <c r="H225" s="1">
        <v>0.3</v>
      </c>
      <c r="I225" s="1">
        <v>0.8</v>
      </c>
      <c r="J225" s="35">
        <f t="shared" si="7"/>
        <v>0.72</v>
      </c>
      <c r="K225" s="26"/>
      <c r="L225" s="26"/>
      <c r="M225" s="26"/>
    </row>
    <row r="226" spans="1:13" ht="15.15" customHeight="1" thickBot="1" x14ac:dyDescent="0.35">
      <c r="A226" s="26"/>
      <c r="B226" s="26"/>
      <c r="C226" s="26"/>
      <c r="D226" s="28"/>
      <c r="E226" s="25"/>
      <c r="F226" s="34">
        <v>1</v>
      </c>
      <c r="G226" s="1">
        <v>1.1000000000000001</v>
      </c>
      <c r="H226" s="1">
        <v>0.3</v>
      </c>
      <c r="I226" s="1">
        <v>0.8</v>
      </c>
      <c r="J226" s="35">
        <f t="shared" si="7"/>
        <v>0.26400000000000001</v>
      </c>
      <c r="K226" s="26"/>
      <c r="L226" s="26"/>
      <c r="M226" s="26"/>
    </row>
    <row r="227" spans="1:13" ht="15.15" customHeight="1" thickBot="1" x14ac:dyDescent="0.35">
      <c r="A227" s="26"/>
      <c r="B227" s="26"/>
      <c r="C227" s="26"/>
      <c r="D227" s="28"/>
      <c r="E227" s="25" t="s">
        <v>310</v>
      </c>
      <c r="F227" s="34">
        <v>5</v>
      </c>
      <c r="G227" s="1">
        <v>0.5</v>
      </c>
      <c r="H227" s="1">
        <v>0.5</v>
      </c>
      <c r="I227" s="1">
        <v>1</v>
      </c>
      <c r="J227" s="35">
        <f t="shared" si="7"/>
        <v>1.25</v>
      </c>
      <c r="K227" s="5">
        <f>SUM(J217:J227)</f>
        <v>8.5440000000000005</v>
      </c>
      <c r="L227" s="26"/>
      <c r="M227" s="26"/>
    </row>
    <row r="228" spans="1:13" ht="15.45" customHeight="1" thickBot="1" x14ac:dyDescent="0.35">
      <c r="A228" s="24" t="s">
        <v>311</v>
      </c>
      <c r="B228" s="25" t="s">
        <v>312</v>
      </c>
      <c r="C228" s="25" t="s">
        <v>313</v>
      </c>
      <c r="D228" s="63" t="s">
        <v>314</v>
      </c>
      <c r="E228" s="63"/>
      <c r="F228" s="63"/>
      <c r="G228" s="63"/>
      <c r="H228" s="63"/>
      <c r="I228" s="63"/>
      <c r="J228" s="63"/>
      <c r="K228" s="1">
        <f>ROUND(1,2)</f>
        <v>1</v>
      </c>
      <c r="L228" s="3">
        <f>ROUND(0*(1+M2/100),2)</f>
        <v>0</v>
      </c>
      <c r="M228" s="9">
        <f>ROUND(K228*L228,2)</f>
        <v>0</v>
      </c>
    </row>
    <row r="229" spans="1:13" ht="39.75" customHeight="1" thickBot="1" x14ac:dyDescent="0.35">
      <c r="A229" s="26"/>
      <c r="B229" s="26"/>
      <c r="C229" s="26"/>
      <c r="D229" s="63" t="s">
        <v>315</v>
      </c>
      <c r="E229" s="63"/>
      <c r="F229" s="63"/>
      <c r="G229" s="63"/>
      <c r="H229" s="63"/>
      <c r="I229" s="63"/>
      <c r="J229" s="63"/>
      <c r="K229" s="63"/>
      <c r="L229" s="63"/>
      <c r="M229" s="63"/>
    </row>
    <row r="230" spans="1:13" ht="15.45" customHeight="1" thickBot="1" x14ac:dyDescent="0.35">
      <c r="A230" s="24" t="s">
        <v>316</v>
      </c>
      <c r="B230" s="25" t="s">
        <v>317</v>
      </c>
      <c r="C230" s="25" t="s">
        <v>318</v>
      </c>
      <c r="D230" s="63" t="s">
        <v>319</v>
      </c>
      <c r="E230" s="63"/>
      <c r="F230" s="63"/>
      <c r="G230" s="63"/>
      <c r="H230" s="63"/>
      <c r="I230" s="63"/>
      <c r="J230" s="63"/>
      <c r="K230" s="1">
        <f>ROUND(1,2)</f>
        <v>1</v>
      </c>
      <c r="L230" s="3">
        <f>ROUND(0*(1+M2/100),2)</f>
        <v>0</v>
      </c>
      <c r="M230" s="9">
        <f>ROUND(K230*L230,2)</f>
        <v>0</v>
      </c>
    </row>
    <row r="231" spans="1:13" ht="39.75" customHeight="1" thickBot="1" x14ac:dyDescent="0.35">
      <c r="A231" s="26"/>
      <c r="B231" s="26"/>
      <c r="C231" s="26"/>
      <c r="D231" s="63" t="s">
        <v>320</v>
      </c>
      <c r="E231" s="63"/>
      <c r="F231" s="63"/>
      <c r="G231" s="63"/>
      <c r="H231" s="63"/>
      <c r="I231" s="63"/>
      <c r="J231" s="63"/>
      <c r="K231" s="63"/>
      <c r="L231" s="63"/>
      <c r="M231" s="63"/>
    </row>
    <row r="232" spans="1:13" ht="15.45" customHeight="1" thickBot="1" x14ac:dyDescent="0.35">
      <c r="A232" s="24" t="s">
        <v>321</v>
      </c>
      <c r="B232" s="25" t="s">
        <v>322</v>
      </c>
      <c r="C232" s="25" t="s">
        <v>323</v>
      </c>
      <c r="D232" s="63" t="s">
        <v>324</v>
      </c>
      <c r="E232" s="63"/>
      <c r="F232" s="63"/>
      <c r="G232" s="63"/>
      <c r="H232" s="63"/>
      <c r="I232" s="63"/>
      <c r="J232" s="63"/>
      <c r="K232" s="1">
        <f>ROUND(1,2)</f>
        <v>1</v>
      </c>
      <c r="L232" s="3">
        <f>ROUND(0*(1+M2/100),2)</f>
        <v>0</v>
      </c>
      <c r="M232" s="9">
        <f>ROUND(K232*L232,2)</f>
        <v>0</v>
      </c>
    </row>
    <row r="233" spans="1:13" ht="39.75" customHeight="1" thickBot="1" x14ac:dyDescent="0.35">
      <c r="A233" s="26"/>
      <c r="B233" s="26"/>
      <c r="C233" s="26"/>
      <c r="D233" s="63" t="s">
        <v>325</v>
      </c>
      <c r="E233" s="63"/>
      <c r="F233" s="63"/>
      <c r="G233" s="63"/>
      <c r="H233" s="63"/>
      <c r="I233" s="63"/>
      <c r="J233" s="63"/>
      <c r="K233" s="63"/>
      <c r="L233" s="63"/>
      <c r="M233" s="63"/>
    </row>
    <row r="234" spans="1:13" ht="15.45" customHeight="1" thickBot="1" x14ac:dyDescent="0.35">
      <c r="A234" s="24" t="s">
        <v>326</v>
      </c>
      <c r="B234" s="25" t="s">
        <v>327</v>
      </c>
      <c r="C234" s="25" t="s">
        <v>328</v>
      </c>
      <c r="D234" s="63" t="s">
        <v>329</v>
      </c>
      <c r="E234" s="63"/>
      <c r="F234" s="63"/>
      <c r="G234" s="63"/>
      <c r="H234" s="63"/>
      <c r="I234" s="63"/>
      <c r="J234" s="63"/>
      <c r="K234" s="1">
        <f>ROUND(1,2)</f>
        <v>1</v>
      </c>
      <c r="L234" s="3">
        <f>ROUND(0*(1+M2/100),2)</f>
        <v>0</v>
      </c>
      <c r="M234" s="9">
        <f>ROUND(K234*L234,2)</f>
        <v>0</v>
      </c>
    </row>
    <row r="235" spans="1:13" ht="39.75" customHeight="1" thickBot="1" x14ac:dyDescent="0.35">
      <c r="A235" s="26"/>
      <c r="B235" s="26"/>
      <c r="C235" s="26"/>
      <c r="D235" s="63" t="s">
        <v>330</v>
      </c>
      <c r="E235" s="63"/>
      <c r="F235" s="63"/>
      <c r="G235" s="63"/>
      <c r="H235" s="63"/>
      <c r="I235" s="63"/>
      <c r="J235" s="63"/>
      <c r="K235" s="63"/>
      <c r="L235" s="63"/>
      <c r="M235" s="63"/>
    </row>
    <row r="236" spans="1:13" ht="15.45" customHeight="1" thickBot="1" x14ac:dyDescent="0.35">
      <c r="A236" s="38"/>
      <c r="B236" s="38"/>
      <c r="C236" s="38"/>
      <c r="D236" s="39" t="s">
        <v>331</v>
      </c>
      <c r="E236" s="40"/>
      <c r="F236" s="40"/>
      <c r="G236" s="40"/>
      <c r="H236" s="40"/>
      <c r="I236" s="40"/>
      <c r="J236" s="40"/>
      <c r="K236" s="40"/>
      <c r="L236" s="41">
        <f>M6+M15+M36+M41+M83+M89+M94+M109+M118+M124+M130+M136+M142+M148+M150+M152+M163+M174+M180+M185+M194+M214+M228+M230+M232+M234</f>
        <v>0</v>
      </c>
      <c r="M236" s="41">
        <f>ROUND(L236,2)</f>
        <v>0</v>
      </c>
    </row>
    <row r="237" spans="1:13" ht="15.45" customHeight="1" thickBot="1" x14ac:dyDescent="0.35">
      <c r="A237" s="42" t="s">
        <v>332</v>
      </c>
      <c r="B237" s="42" t="s">
        <v>333</v>
      </c>
      <c r="C237" s="43"/>
      <c r="D237" s="64" t="s">
        <v>334</v>
      </c>
      <c r="E237" s="64"/>
      <c r="F237" s="64"/>
      <c r="G237" s="64"/>
      <c r="H237" s="64"/>
      <c r="I237" s="64"/>
      <c r="J237" s="64"/>
      <c r="K237" s="43"/>
      <c r="L237" s="8">
        <f>L263</f>
        <v>0</v>
      </c>
      <c r="M237" s="8">
        <f>ROUND(L237,2)</f>
        <v>0</v>
      </c>
    </row>
    <row r="238" spans="1:13" ht="21.3" customHeight="1" thickBot="1" x14ac:dyDescent="0.35">
      <c r="A238" s="24" t="s">
        <v>335</v>
      </c>
      <c r="B238" s="25" t="s">
        <v>336</v>
      </c>
      <c r="C238" s="25" t="s">
        <v>337</v>
      </c>
      <c r="D238" s="63" t="s">
        <v>338</v>
      </c>
      <c r="E238" s="63"/>
      <c r="F238" s="63"/>
      <c r="G238" s="63"/>
      <c r="H238" s="63"/>
      <c r="I238" s="63"/>
      <c r="J238" s="63"/>
      <c r="K238" s="1">
        <f>SUM(K241:K243)</f>
        <v>237.39599999999999</v>
      </c>
      <c r="L238" s="3">
        <f>ROUND(0*(1+M2/100),2)</f>
        <v>0</v>
      </c>
      <c r="M238" s="9">
        <f>ROUND(K238*L238,2)</f>
        <v>0</v>
      </c>
    </row>
    <row r="239" spans="1:13" ht="30.6" customHeight="1" thickBot="1" x14ac:dyDescent="0.35">
      <c r="A239" s="26"/>
      <c r="B239" s="26"/>
      <c r="C239" s="26"/>
      <c r="D239" s="63" t="s">
        <v>339</v>
      </c>
      <c r="E239" s="63"/>
      <c r="F239" s="63"/>
      <c r="G239" s="63"/>
      <c r="H239" s="63"/>
      <c r="I239" s="63"/>
      <c r="J239" s="63"/>
      <c r="K239" s="63"/>
      <c r="L239" s="63"/>
      <c r="M239" s="63"/>
    </row>
    <row r="240" spans="1:13" ht="15.15" customHeight="1" thickBot="1" x14ac:dyDescent="0.35">
      <c r="A240" s="26"/>
      <c r="B240" s="26"/>
      <c r="C240" s="26"/>
      <c r="D240" s="26"/>
      <c r="E240" s="27"/>
      <c r="F240" s="7" t="s">
        <v>340</v>
      </c>
      <c r="G240" s="7" t="s">
        <v>341</v>
      </c>
      <c r="H240" s="7" t="s">
        <v>342</v>
      </c>
      <c r="I240" s="7" t="s">
        <v>343</v>
      </c>
      <c r="J240" s="7" t="s">
        <v>344</v>
      </c>
      <c r="K240" s="7" t="s">
        <v>345</v>
      </c>
      <c r="L240" s="26"/>
      <c r="M240" s="26"/>
    </row>
    <row r="241" spans="1:13" ht="15.15" customHeight="1" thickBot="1" x14ac:dyDescent="0.35">
      <c r="A241" s="26"/>
      <c r="B241" s="26"/>
      <c r="C241" s="26"/>
      <c r="D241" s="28"/>
      <c r="E241" s="29" t="s">
        <v>346</v>
      </c>
      <c r="F241" s="30">
        <v>8</v>
      </c>
      <c r="G241" s="31">
        <v>1.78</v>
      </c>
      <c r="H241" s="31"/>
      <c r="I241" s="31">
        <v>6</v>
      </c>
      <c r="J241" s="32">
        <f>ROUND(F241*G241*I241,3)</f>
        <v>85.44</v>
      </c>
      <c r="K241" s="33"/>
      <c r="L241" s="26"/>
      <c r="M241" s="26"/>
    </row>
    <row r="242" spans="1:13" ht="15.15" customHeight="1" thickBot="1" x14ac:dyDescent="0.35">
      <c r="A242" s="26"/>
      <c r="B242" s="26"/>
      <c r="C242" s="26"/>
      <c r="D242" s="28"/>
      <c r="E242" s="25"/>
      <c r="F242" s="34">
        <v>4</v>
      </c>
      <c r="G242" s="1">
        <v>1.71</v>
      </c>
      <c r="H242" s="1"/>
      <c r="I242" s="1">
        <v>6</v>
      </c>
      <c r="J242" s="35">
        <f>ROUND(F242*G242*I242,3)</f>
        <v>41.04</v>
      </c>
      <c r="K242" s="26"/>
      <c r="L242" s="26"/>
      <c r="M242" s="26"/>
    </row>
    <row r="243" spans="1:13" ht="15.15" customHeight="1" thickBot="1" x14ac:dyDescent="0.35">
      <c r="A243" s="26"/>
      <c r="B243" s="26"/>
      <c r="C243" s="26"/>
      <c r="D243" s="28"/>
      <c r="E243" s="25" t="s">
        <v>347</v>
      </c>
      <c r="F243" s="34">
        <v>6</v>
      </c>
      <c r="G243" s="1">
        <v>2.34</v>
      </c>
      <c r="H243" s="1"/>
      <c r="I243" s="1">
        <v>7.9</v>
      </c>
      <c r="J243" s="35">
        <f>ROUND(F243*G243*I243,3)</f>
        <v>110.916</v>
      </c>
      <c r="K243" s="5">
        <f>SUM(J241:J243)</f>
        <v>237.39599999999999</v>
      </c>
      <c r="L243" s="26"/>
      <c r="M243" s="26"/>
    </row>
    <row r="244" spans="1:13" ht="15.45" customHeight="1" thickBot="1" x14ac:dyDescent="0.35">
      <c r="A244" s="24" t="s">
        <v>348</v>
      </c>
      <c r="B244" s="25" t="s">
        <v>349</v>
      </c>
      <c r="C244" s="25" t="s">
        <v>350</v>
      </c>
      <c r="D244" s="63" t="s">
        <v>351</v>
      </c>
      <c r="E244" s="63"/>
      <c r="F244" s="63"/>
      <c r="G244" s="63"/>
      <c r="H244" s="63"/>
      <c r="I244" s="63"/>
      <c r="J244" s="63"/>
      <c r="K244" s="1">
        <f>SUM(K247:K249)</f>
        <v>13.723000000000003</v>
      </c>
      <c r="L244" s="3">
        <f>ROUND(0*(1+M2/100),2)</f>
        <v>0</v>
      </c>
      <c r="M244" s="9">
        <f>ROUND(K244*L244,2)</f>
        <v>0</v>
      </c>
    </row>
    <row r="245" spans="1:13" ht="21.3" customHeight="1" thickBot="1" x14ac:dyDescent="0.35">
      <c r="A245" s="26"/>
      <c r="B245" s="26"/>
      <c r="C245" s="26"/>
      <c r="D245" s="63" t="s">
        <v>352</v>
      </c>
      <c r="E245" s="63"/>
      <c r="F245" s="63"/>
      <c r="G245" s="63"/>
      <c r="H245" s="63"/>
      <c r="I245" s="63"/>
      <c r="J245" s="63"/>
      <c r="K245" s="63"/>
      <c r="L245" s="63"/>
      <c r="M245" s="63"/>
    </row>
    <row r="246" spans="1:13" ht="15.15" customHeight="1" thickBot="1" x14ac:dyDescent="0.35">
      <c r="A246" s="26"/>
      <c r="B246" s="26"/>
      <c r="C246" s="26"/>
      <c r="D246" s="26"/>
      <c r="E246" s="27"/>
      <c r="F246" s="7" t="s">
        <v>353</v>
      </c>
      <c r="G246" s="7" t="s">
        <v>354</v>
      </c>
      <c r="H246" s="7" t="s">
        <v>355</v>
      </c>
      <c r="I246" s="7" t="s">
        <v>356</v>
      </c>
      <c r="J246" s="7" t="s">
        <v>357</v>
      </c>
      <c r="K246" s="7" t="s">
        <v>358</v>
      </c>
      <c r="L246" s="26"/>
      <c r="M246" s="26"/>
    </row>
    <row r="247" spans="1:13" ht="30.6" customHeight="1" thickBot="1" x14ac:dyDescent="0.35">
      <c r="A247" s="26"/>
      <c r="B247" s="26"/>
      <c r="C247" s="26"/>
      <c r="D247" s="28"/>
      <c r="E247" s="29" t="s">
        <v>359</v>
      </c>
      <c r="F247" s="30">
        <v>1</v>
      </c>
      <c r="G247" s="31">
        <v>2.34</v>
      </c>
      <c r="H247" s="31">
        <v>5.37</v>
      </c>
      <c r="I247" s="31"/>
      <c r="J247" s="32">
        <f>ROUND(F247*G247*H247,3)</f>
        <v>12.566000000000001</v>
      </c>
      <c r="K247" s="33"/>
      <c r="L247" s="26"/>
      <c r="M247" s="26"/>
    </row>
    <row r="248" spans="1:13" ht="15.15" customHeight="1" thickBot="1" x14ac:dyDescent="0.35">
      <c r="A248" s="26"/>
      <c r="B248" s="26"/>
      <c r="C248" s="26"/>
      <c r="D248" s="28"/>
      <c r="E248" s="25"/>
      <c r="F248" s="34">
        <v>1</v>
      </c>
      <c r="G248" s="1">
        <v>2.34</v>
      </c>
      <c r="H248" s="1"/>
      <c r="I248" s="1">
        <v>0.15</v>
      </c>
      <c r="J248" s="35">
        <f>ROUND(F248*G248*I248,3)</f>
        <v>0.35099999999999998</v>
      </c>
      <c r="K248" s="26"/>
      <c r="L248" s="26"/>
      <c r="M248" s="26"/>
    </row>
    <row r="249" spans="1:13" ht="15.15" customHeight="1" thickBot="1" x14ac:dyDescent="0.35">
      <c r="A249" s="26"/>
      <c r="B249" s="26"/>
      <c r="C249" s="26"/>
      <c r="D249" s="28"/>
      <c r="E249" s="25"/>
      <c r="F249" s="34">
        <v>1</v>
      </c>
      <c r="G249" s="1">
        <v>5.37</v>
      </c>
      <c r="H249" s="1"/>
      <c r="I249" s="1">
        <v>0.15</v>
      </c>
      <c r="J249" s="35">
        <f>ROUND(F249*G249*I249,3)</f>
        <v>0.80600000000000005</v>
      </c>
      <c r="K249" s="5">
        <f>SUM(J247:J249)</f>
        <v>13.723000000000003</v>
      </c>
      <c r="L249" s="26"/>
      <c r="M249" s="26"/>
    </row>
    <row r="250" spans="1:13" ht="21.3" customHeight="1" thickBot="1" x14ac:dyDescent="0.35">
      <c r="A250" s="24" t="s">
        <v>360</v>
      </c>
      <c r="B250" s="25" t="s">
        <v>361</v>
      </c>
      <c r="C250" s="25" t="s">
        <v>362</v>
      </c>
      <c r="D250" s="63" t="s">
        <v>363</v>
      </c>
      <c r="E250" s="63"/>
      <c r="F250" s="63"/>
      <c r="G250" s="63"/>
      <c r="H250" s="63"/>
      <c r="I250" s="63"/>
      <c r="J250" s="63"/>
      <c r="K250" s="1">
        <f>SUM(K253:K253)</f>
        <v>4.8</v>
      </c>
      <c r="L250" s="3">
        <f>ROUND(0*(1+M2/100),2)</f>
        <v>0</v>
      </c>
      <c r="M250" s="9">
        <f>ROUND(K250*L250,2)</f>
        <v>0</v>
      </c>
    </row>
    <row r="251" spans="1:13" ht="21.3" customHeight="1" thickBot="1" x14ac:dyDescent="0.35">
      <c r="A251" s="26"/>
      <c r="B251" s="26"/>
      <c r="C251" s="26"/>
      <c r="D251" s="63" t="s">
        <v>364</v>
      </c>
      <c r="E251" s="63"/>
      <c r="F251" s="63"/>
      <c r="G251" s="63"/>
      <c r="H251" s="63"/>
      <c r="I251" s="63"/>
      <c r="J251" s="63"/>
      <c r="K251" s="63"/>
      <c r="L251" s="63"/>
      <c r="M251" s="63"/>
    </row>
    <row r="252" spans="1:13" ht="15.15" customHeight="1" thickBot="1" x14ac:dyDescent="0.35">
      <c r="A252" s="26"/>
      <c r="B252" s="26"/>
      <c r="C252" s="26"/>
      <c r="D252" s="26"/>
      <c r="E252" s="27"/>
      <c r="F252" s="7" t="s">
        <v>365</v>
      </c>
      <c r="G252" s="7" t="s">
        <v>366</v>
      </c>
      <c r="H252" s="7" t="s">
        <v>367</v>
      </c>
      <c r="I252" s="7" t="s">
        <v>368</v>
      </c>
      <c r="J252" s="7" t="s">
        <v>369</v>
      </c>
      <c r="K252" s="7" t="s">
        <v>370</v>
      </c>
      <c r="L252" s="26"/>
      <c r="M252" s="26"/>
    </row>
    <row r="253" spans="1:13" ht="21.3" customHeight="1" thickBot="1" x14ac:dyDescent="0.35">
      <c r="A253" s="26"/>
      <c r="B253" s="26"/>
      <c r="C253" s="26"/>
      <c r="D253" s="28"/>
      <c r="E253" s="29" t="s">
        <v>371</v>
      </c>
      <c r="F253" s="30">
        <v>2</v>
      </c>
      <c r="G253" s="31">
        <v>2.4</v>
      </c>
      <c r="H253" s="31"/>
      <c r="I253" s="31"/>
      <c r="J253" s="32">
        <f>ROUND(F253*G253,3)</f>
        <v>4.8</v>
      </c>
      <c r="K253" s="6">
        <f>SUM(J253:J253)</f>
        <v>4.8</v>
      </c>
      <c r="L253" s="26"/>
      <c r="M253" s="26"/>
    </row>
    <row r="254" spans="1:13" ht="15.45" customHeight="1" thickBot="1" x14ac:dyDescent="0.35">
      <c r="A254" s="24" t="s">
        <v>372</v>
      </c>
      <c r="B254" s="25" t="s">
        <v>373</v>
      </c>
      <c r="C254" s="25" t="s">
        <v>374</v>
      </c>
      <c r="D254" s="63" t="s">
        <v>375</v>
      </c>
      <c r="E254" s="63"/>
      <c r="F254" s="63"/>
      <c r="G254" s="63"/>
      <c r="H254" s="63"/>
      <c r="I254" s="63"/>
      <c r="J254" s="63"/>
      <c r="K254" s="1">
        <f>SUM(K257:K258)</f>
        <v>28</v>
      </c>
      <c r="L254" s="3">
        <f>ROUND(0*(1+M2/100),2)</f>
        <v>0</v>
      </c>
      <c r="M254" s="9">
        <f>ROUND(K254*L254,2)</f>
        <v>0</v>
      </c>
    </row>
    <row r="255" spans="1:13" ht="39.75" customHeight="1" thickBot="1" x14ac:dyDescent="0.35">
      <c r="A255" s="26"/>
      <c r="B255" s="26"/>
      <c r="C255" s="26"/>
      <c r="D255" s="63" t="s">
        <v>376</v>
      </c>
      <c r="E255" s="63"/>
      <c r="F255" s="63"/>
      <c r="G255" s="63"/>
      <c r="H255" s="63"/>
      <c r="I255" s="63"/>
      <c r="J255" s="63"/>
      <c r="K255" s="63"/>
      <c r="L255" s="63"/>
      <c r="M255" s="63"/>
    </row>
    <row r="256" spans="1:13" ht="15.15" customHeight="1" thickBot="1" x14ac:dyDescent="0.35">
      <c r="A256" s="26"/>
      <c r="B256" s="26"/>
      <c r="C256" s="26"/>
      <c r="D256" s="26"/>
      <c r="E256" s="27"/>
      <c r="F256" s="7" t="s">
        <v>377</v>
      </c>
      <c r="G256" s="7" t="s">
        <v>378</v>
      </c>
      <c r="H256" s="7" t="s">
        <v>379</v>
      </c>
      <c r="I256" s="7" t="s">
        <v>380</v>
      </c>
      <c r="J256" s="7" t="s">
        <v>381</v>
      </c>
      <c r="K256" s="7" t="s">
        <v>382</v>
      </c>
      <c r="L256" s="26"/>
      <c r="M256" s="26"/>
    </row>
    <row r="257" spans="1:13" ht="15.15" customHeight="1" thickBot="1" x14ac:dyDescent="0.35">
      <c r="A257" s="26"/>
      <c r="B257" s="26"/>
      <c r="C257" s="26"/>
      <c r="D257" s="28"/>
      <c r="E257" s="29" t="s">
        <v>383</v>
      </c>
      <c r="F257" s="30">
        <v>14</v>
      </c>
      <c r="G257" s="31"/>
      <c r="H257" s="31"/>
      <c r="I257" s="31"/>
      <c r="J257" s="32">
        <f>ROUND(F257,3)</f>
        <v>14</v>
      </c>
      <c r="K257" s="33"/>
      <c r="L257" s="26"/>
      <c r="M257" s="26"/>
    </row>
    <row r="258" spans="1:13" ht="15.15" customHeight="1" thickBot="1" x14ac:dyDescent="0.35">
      <c r="A258" s="26"/>
      <c r="B258" s="26"/>
      <c r="C258" s="26"/>
      <c r="D258" s="28"/>
      <c r="E258" s="25" t="s">
        <v>384</v>
      </c>
      <c r="F258" s="34">
        <v>14</v>
      </c>
      <c r="G258" s="1"/>
      <c r="H258" s="1"/>
      <c r="I258" s="1"/>
      <c r="J258" s="35">
        <f>ROUND(F258,3)</f>
        <v>14</v>
      </c>
      <c r="K258" s="5">
        <f>SUM(J257:J258)</f>
        <v>28</v>
      </c>
      <c r="L258" s="26"/>
      <c r="M258" s="26"/>
    </row>
    <row r="259" spans="1:13" ht="15.45" customHeight="1" thickBot="1" x14ac:dyDescent="0.35">
      <c r="A259" s="24" t="s">
        <v>385</v>
      </c>
      <c r="B259" s="25" t="s">
        <v>386</v>
      </c>
      <c r="C259" s="25" t="s">
        <v>387</v>
      </c>
      <c r="D259" s="63" t="s">
        <v>388</v>
      </c>
      <c r="E259" s="63"/>
      <c r="F259" s="63"/>
      <c r="G259" s="63"/>
      <c r="H259" s="63"/>
      <c r="I259" s="63"/>
      <c r="J259" s="63"/>
      <c r="K259" s="1">
        <f>SUM(K262:K262)</f>
        <v>10</v>
      </c>
      <c r="L259" s="3">
        <f>ROUND(0*(1+M2/100),2)</f>
        <v>0</v>
      </c>
      <c r="M259" s="9">
        <f>ROUND(K259*L259,2)</f>
        <v>0</v>
      </c>
    </row>
    <row r="260" spans="1:13" ht="30.6" customHeight="1" thickBot="1" x14ac:dyDescent="0.35">
      <c r="A260" s="26"/>
      <c r="B260" s="26"/>
      <c r="C260" s="26"/>
      <c r="D260" s="63" t="s">
        <v>389</v>
      </c>
      <c r="E260" s="63"/>
      <c r="F260" s="63"/>
      <c r="G260" s="63"/>
      <c r="H260" s="63"/>
      <c r="I260" s="63"/>
      <c r="J260" s="63"/>
      <c r="K260" s="63"/>
      <c r="L260" s="63"/>
      <c r="M260" s="63"/>
    </row>
    <row r="261" spans="1:13" ht="15.15" customHeight="1" thickBot="1" x14ac:dyDescent="0.35">
      <c r="A261" s="26"/>
      <c r="B261" s="26"/>
      <c r="C261" s="26"/>
      <c r="D261" s="26"/>
      <c r="E261" s="27"/>
      <c r="F261" s="7" t="s">
        <v>390</v>
      </c>
      <c r="G261" s="7" t="s">
        <v>391</v>
      </c>
      <c r="H261" s="7" t="s">
        <v>392</v>
      </c>
      <c r="I261" s="7" t="s">
        <v>393</v>
      </c>
      <c r="J261" s="7" t="s">
        <v>394</v>
      </c>
      <c r="K261" s="7" t="s">
        <v>395</v>
      </c>
      <c r="L261" s="26"/>
      <c r="M261" s="26"/>
    </row>
    <row r="262" spans="1:13" ht="21.3" customHeight="1" thickBot="1" x14ac:dyDescent="0.35">
      <c r="A262" s="26"/>
      <c r="B262" s="26"/>
      <c r="C262" s="26"/>
      <c r="D262" s="28"/>
      <c r="E262" s="29" t="s">
        <v>396</v>
      </c>
      <c r="F262" s="30">
        <v>10</v>
      </c>
      <c r="G262" s="31"/>
      <c r="H262" s="31"/>
      <c r="I262" s="31"/>
      <c r="J262" s="32">
        <f>ROUND(F262,3)</f>
        <v>10</v>
      </c>
      <c r="K262" s="6">
        <f>SUM(J262:J262)</f>
        <v>10</v>
      </c>
      <c r="L262" s="26"/>
      <c r="M262" s="26"/>
    </row>
    <row r="263" spans="1:13" ht="15.45" customHeight="1" thickBot="1" x14ac:dyDescent="0.35">
      <c r="A263" s="38"/>
      <c r="B263" s="38"/>
      <c r="C263" s="38"/>
      <c r="D263" s="39" t="s">
        <v>397</v>
      </c>
      <c r="E263" s="40"/>
      <c r="F263" s="40"/>
      <c r="G263" s="40"/>
      <c r="H263" s="40"/>
      <c r="I263" s="40"/>
      <c r="J263" s="40"/>
      <c r="K263" s="40"/>
      <c r="L263" s="41">
        <f>M238+M244+M250+M254+M259</f>
        <v>0</v>
      </c>
      <c r="M263" s="41">
        <f>ROUND(L263,2)</f>
        <v>0</v>
      </c>
    </row>
    <row r="264" spans="1:13" ht="15.45" customHeight="1" thickBot="1" x14ac:dyDescent="0.35">
      <c r="A264" s="42" t="s">
        <v>398</v>
      </c>
      <c r="B264" s="42" t="s">
        <v>399</v>
      </c>
      <c r="C264" s="43"/>
      <c r="D264" s="64" t="s">
        <v>400</v>
      </c>
      <c r="E264" s="64"/>
      <c r="F264" s="64"/>
      <c r="G264" s="64"/>
      <c r="H264" s="64"/>
      <c r="I264" s="64"/>
      <c r="J264" s="64"/>
      <c r="K264" s="43"/>
      <c r="L264" s="8">
        <f>L307</f>
        <v>0</v>
      </c>
      <c r="M264" s="8">
        <f>ROUND(L264,2)</f>
        <v>0</v>
      </c>
    </row>
    <row r="265" spans="1:13" ht="21.3" customHeight="1" thickBot="1" x14ac:dyDescent="0.35">
      <c r="A265" s="24" t="s">
        <v>401</v>
      </c>
      <c r="B265" s="25" t="s">
        <v>402</v>
      </c>
      <c r="C265" s="25" t="s">
        <v>403</v>
      </c>
      <c r="D265" s="63" t="s">
        <v>404</v>
      </c>
      <c r="E265" s="63"/>
      <c r="F265" s="63"/>
      <c r="G265" s="63"/>
      <c r="H265" s="63"/>
      <c r="I265" s="63"/>
      <c r="J265" s="63"/>
      <c r="K265" s="1">
        <f>SUM(K268:K268)</f>
        <v>20.616</v>
      </c>
      <c r="L265" s="3">
        <f>ROUND(0*(1+M2/100),2)</f>
        <v>0</v>
      </c>
      <c r="M265" s="9">
        <f>ROUND(K265*L265,2)</f>
        <v>0</v>
      </c>
    </row>
    <row r="266" spans="1:13" ht="21.3" customHeight="1" thickBot="1" x14ac:dyDescent="0.35">
      <c r="A266" s="26"/>
      <c r="B266" s="26"/>
      <c r="C266" s="26"/>
      <c r="D266" s="63" t="s">
        <v>405</v>
      </c>
      <c r="E266" s="63"/>
      <c r="F266" s="63"/>
      <c r="G266" s="63"/>
      <c r="H266" s="63"/>
      <c r="I266" s="63"/>
      <c r="J266" s="63"/>
      <c r="K266" s="63"/>
      <c r="L266" s="63"/>
      <c r="M266" s="63"/>
    </row>
    <row r="267" spans="1:13" ht="15.15" customHeight="1" thickBot="1" x14ac:dyDescent="0.35">
      <c r="A267" s="26"/>
      <c r="B267" s="26"/>
      <c r="C267" s="26"/>
      <c r="D267" s="26"/>
      <c r="E267" s="27"/>
      <c r="F267" s="7" t="s">
        <v>406</v>
      </c>
      <c r="G267" s="7" t="s">
        <v>407</v>
      </c>
      <c r="H267" s="7" t="s">
        <v>408</v>
      </c>
      <c r="I267" s="7" t="s">
        <v>409</v>
      </c>
      <c r="J267" s="7" t="s">
        <v>410</v>
      </c>
      <c r="K267" s="7" t="s">
        <v>411</v>
      </c>
      <c r="L267" s="26"/>
      <c r="M267" s="26"/>
    </row>
    <row r="268" spans="1:13" ht="15.15" customHeight="1" thickBot="1" x14ac:dyDescent="0.35">
      <c r="A268" s="26"/>
      <c r="B268" s="26"/>
      <c r="C268" s="26"/>
      <c r="D268" s="28"/>
      <c r="E268" s="29" t="s">
        <v>412</v>
      </c>
      <c r="F268" s="30">
        <v>1</v>
      </c>
      <c r="G268" s="31">
        <v>8.59</v>
      </c>
      <c r="H268" s="31"/>
      <c r="I268" s="31">
        <v>2.4</v>
      </c>
      <c r="J268" s="32">
        <f>ROUND(F268*G268*I268,3)</f>
        <v>20.616</v>
      </c>
      <c r="K268" s="6">
        <f>SUM(J268:J268)</f>
        <v>20.616</v>
      </c>
      <c r="L268" s="26"/>
      <c r="M268" s="26"/>
    </row>
    <row r="269" spans="1:13" ht="15.45" customHeight="1" thickBot="1" x14ac:dyDescent="0.35">
      <c r="A269" s="24" t="s">
        <v>413</v>
      </c>
      <c r="B269" s="25" t="s">
        <v>414</v>
      </c>
      <c r="C269" s="25" t="s">
        <v>415</v>
      </c>
      <c r="D269" s="63" t="s">
        <v>416</v>
      </c>
      <c r="E269" s="63"/>
      <c r="F269" s="63"/>
      <c r="G269" s="63"/>
      <c r="H269" s="63"/>
      <c r="I269" s="63"/>
      <c r="J269" s="63"/>
      <c r="K269" s="1">
        <f>SUM(K272:K285)</f>
        <v>125.57100000000001</v>
      </c>
      <c r="L269" s="3">
        <f>ROUND(0*(1+M2/100),2)</f>
        <v>0</v>
      </c>
      <c r="M269" s="9">
        <f>ROUND(K269*L269,2)</f>
        <v>0</v>
      </c>
    </row>
    <row r="270" spans="1:13" ht="30.6" customHeight="1" thickBot="1" x14ac:dyDescent="0.35">
      <c r="A270" s="26"/>
      <c r="B270" s="26"/>
      <c r="C270" s="26"/>
      <c r="D270" s="63" t="s">
        <v>417</v>
      </c>
      <c r="E270" s="63"/>
      <c r="F270" s="63"/>
      <c r="G270" s="63"/>
      <c r="H270" s="63"/>
      <c r="I270" s="63"/>
      <c r="J270" s="63"/>
      <c r="K270" s="63"/>
      <c r="L270" s="63"/>
      <c r="M270" s="63"/>
    </row>
    <row r="271" spans="1:13" ht="15.15" customHeight="1" thickBot="1" x14ac:dyDescent="0.35">
      <c r="A271" s="26"/>
      <c r="B271" s="26"/>
      <c r="C271" s="26"/>
      <c r="D271" s="26"/>
      <c r="E271" s="27"/>
      <c r="F271" s="7" t="s">
        <v>418</v>
      </c>
      <c r="G271" s="7" t="s">
        <v>419</v>
      </c>
      <c r="H271" s="7" t="s">
        <v>420</v>
      </c>
      <c r="I271" s="7" t="s">
        <v>421</v>
      </c>
      <c r="J271" s="7" t="s">
        <v>422</v>
      </c>
      <c r="K271" s="7" t="s">
        <v>423</v>
      </c>
      <c r="L271" s="26"/>
      <c r="M271" s="26"/>
    </row>
    <row r="272" spans="1:13" ht="15.15" customHeight="1" thickBot="1" x14ac:dyDescent="0.35">
      <c r="A272" s="26"/>
      <c r="B272" s="26"/>
      <c r="C272" s="26"/>
      <c r="D272" s="28"/>
      <c r="E272" s="29" t="s">
        <v>424</v>
      </c>
      <c r="F272" s="30">
        <v>1</v>
      </c>
      <c r="G272" s="31">
        <v>4.84</v>
      </c>
      <c r="H272" s="31"/>
      <c r="I272" s="31">
        <v>2.7</v>
      </c>
      <c r="J272" s="32">
        <f t="shared" ref="J272:J285" si="8">ROUND(F272*G272*I272,3)</f>
        <v>13.068</v>
      </c>
      <c r="K272" s="33"/>
      <c r="L272" s="26"/>
      <c r="M272" s="26"/>
    </row>
    <row r="273" spans="1:13" ht="15.15" customHeight="1" thickBot="1" x14ac:dyDescent="0.35">
      <c r="A273" s="26"/>
      <c r="B273" s="26"/>
      <c r="C273" s="26"/>
      <c r="D273" s="28"/>
      <c r="E273" s="25"/>
      <c r="F273" s="34">
        <v>1</v>
      </c>
      <c r="G273" s="1">
        <v>4.5</v>
      </c>
      <c r="H273" s="1"/>
      <c r="I273" s="1">
        <v>2.7</v>
      </c>
      <c r="J273" s="35">
        <f t="shared" si="8"/>
        <v>12.15</v>
      </c>
      <c r="K273" s="26"/>
      <c r="L273" s="26"/>
      <c r="M273" s="26"/>
    </row>
    <row r="274" spans="1:13" ht="15.15" customHeight="1" thickBot="1" x14ac:dyDescent="0.35">
      <c r="A274" s="26"/>
      <c r="B274" s="26"/>
      <c r="C274" s="26"/>
      <c r="D274" s="28"/>
      <c r="E274" s="25"/>
      <c r="F274" s="34">
        <v>1</v>
      </c>
      <c r="G274" s="1">
        <v>1.72</v>
      </c>
      <c r="H274" s="1"/>
      <c r="I274" s="1">
        <v>2.7</v>
      </c>
      <c r="J274" s="35">
        <f t="shared" si="8"/>
        <v>4.6440000000000001</v>
      </c>
      <c r="K274" s="26"/>
      <c r="L274" s="26"/>
      <c r="M274" s="26"/>
    </row>
    <row r="275" spans="1:13" ht="15.15" customHeight="1" thickBot="1" x14ac:dyDescent="0.35">
      <c r="A275" s="26"/>
      <c r="B275" s="26"/>
      <c r="C275" s="26"/>
      <c r="D275" s="28"/>
      <c r="E275" s="25"/>
      <c r="F275" s="34">
        <v>1</v>
      </c>
      <c r="G275" s="1">
        <v>3.9</v>
      </c>
      <c r="H275" s="1"/>
      <c r="I275" s="1">
        <v>2.7</v>
      </c>
      <c r="J275" s="35">
        <f t="shared" si="8"/>
        <v>10.53</v>
      </c>
      <c r="K275" s="26"/>
      <c r="L275" s="26"/>
      <c r="M275" s="26"/>
    </row>
    <row r="276" spans="1:13" ht="15.15" customHeight="1" thickBot="1" x14ac:dyDescent="0.35">
      <c r="A276" s="26"/>
      <c r="B276" s="26"/>
      <c r="C276" s="26"/>
      <c r="D276" s="28"/>
      <c r="E276" s="25"/>
      <c r="F276" s="34">
        <v>1</v>
      </c>
      <c r="G276" s="1">
        <v>1</v>
      </c>
      <c r="H276" s="1"/>
      <c r="I276" s="1">
        <v>2.7</v>
      </c>
      <c r="J276" s="35">
        <f t="shared" si="8"/>
        <v>2.7</v>
      </c>
      <c r="K276" s="26"/>
      <c r="L276" s="26"/>
      <c r="M276" s="26"/>
    </row>
    <row r="277" spans="1:13" ht="15.15" customHeight="1" thickBot="1" x14ac:dyDescent="0.35">
      <c r="A277" s="26"/>
      <c r="B277" s="26"/>
      <c r="C277" s="26"/>
      <c r="D277" s="28"/>
      <c r="E277" s="25" t="s">
        <v>425</v>
      </c>
      <c r="F277" s="34">
        <v>1</v>
      </c>
      <c r="G277" s="1">
        <v>3.04</v>
      </c>
      <c r="H277" s="1"/>
      <c r="I277" s="1">
        <v>2.7</v>
      </c>
      <c r="J277" s="35">
        <f t="shared" si="8"/>
        <v>8.2080000000000002</v>
      </c>
      <c r="K277" s="26"/>
      <c r="L277" s="26"/>
      <c r="M277" s="26"/>
    </row>
    <row r="278" spans="1:13" ht="15.15" customHeight="1" thickBot="1" x14ac:dyDescent="0.35">
      <c r="A278" s="26"/>
      <c r="B278" s="26"/>
      <c r="C278" s="26"/>
      <c r="D278" s="28"/>
      <c r="E278" s="25"/>
      <c r="F278" s="34">
        <v>1</v>
      </c>
      <c r="G278" s="1">
        <v>8.91</v>
      </c>
      <c r="H278" s="1"/>
      <c r="I278" s="1">
        <v>2.7</v>
      </c>
      <c r="J278" s="35">
        <f t="shared" si="8"/>
        <v>24.056999999999999</v>
      </c>
      <c r="K278" s="26"/>
      <c r="L278" s="26"/>
      <c r="M278" s="26"/>
    </row>
    <row r="279" spans="1:13" ht="15.15" customHeight="1" thickBot="1" x14ac:dyDescent="0.35">
      <c r="A279" s="26"/>
      <c r="B279" s="26"/>
      <c r="C279" s="26"/>
      <c r="D279" s="28"/>
      <c r="E279" s="25"/>
      <c r="F279" s="34">
        <v>2</v>
      </c>
      <c r="G279" s="1">
        <v>1</v>
      </c>
      <c r="H279" s="1"/>
      <c r="I279" s="1">
        <v>2.7</v>
      </c>
      <c r="J279" s="35">
        <f t="shared" si="8"/>
        <v>5.4</v>
      </c>
      <c r="K279" s="26"/>
      <c r="L279" s="26"/>
      <c r="M279" s="26"/>
    </row>
    <row r="280" spans="1:13" ht="15.15" customHeight="1" thickBot="1" x14ac:dyDescent="0.35">
      <c r="A280" s="26"/>
      <c r="B280" s="26"/>
      <c r="C280" s="26"/>
      <c r="D280" s="28"/>
      <c r="E280" s="25" t="s">
        <v>426</v>
      </c>
      <c r="F280" s="34">
        <v>1</v>
      </c>
      <c r="G280" s="1">
        <v>5.32</v>
      </c>
      <c r="H280" s="1"/>
      <c r="I280" s="1">
        <v>2.7</v>
      </c>
      <c r="J280" s="35">
        <f t="shared" si="8"/>
        <v>14.364000000000001</v>
      </c>
      <c r="K280" s="26"/>
      <c r="L280" s="26"/>
      <c r="M280" s="26"/>
    </row>
    <row r="281" spans="1:13" ht="15.15" customHeight="1" thickBot="1" x14ac:dyDescent="0.35">
      <c r="A281" s="26"/>
      <c r="B281" s="26"/>
      <c r="C281" s="26"/>
      <c r="D281" s="28"/>
      <c r="E281" s="25"/>
      <c r="F281" s="34">
        <v>1</v>
      </c>
      <c r="G281" s="1">
        <v>1.65</v>
      </c>
      <c r="H281" s="1"/>
      <c r="I281" s="1">
        <v>2.7</v>
      </c>
      <c r="J281" s="35">
        <f t="shared" si="8"/>
        <v>4.4550000000000001</v>
      </c>
      <c r="K281" s="26"/>
      <c r="L281" s="26"/>
      <c r="M281" s="26"/>
    </row>
    <row r="282" spans="1:13" ht="21.3" customHeight="1" thickBot="1" x14ac:dyDescent="0.35">
      <c r="A282" s="26"/>
      <c r="B282" s="26"/>
      <c r="C282" s="26"/>
      <c r="D282" s="28"/>
      <c r="E282" s="25" t="s">
        <v>427</v>
      </c>
      <c r="F282" s="34">
        <v>1</v>
      </c>
      <c r="G282" s="1">
        <v>11.64</v>
      </c>
      <c r="H282" s="1"/>
      <c r="I282" s="1">
        <v>2.7</v>
      </c>
      <c r="J282" s="35">
        <f t="shared" si="8"/>
        <v>31.428000000000001</v>
      </c>
      <c r="K282" s="26"/>
      <c r="L282" s="26"/>
      <c r="M282" s="26"/>
    </row>
    <row r="283" spans="1:13" ht="15.15" customHeight="1" thickBot="1" x14ac:dyDescent="0.35">
      <c r="A283" s="26"/>
      <c r="B283" s="26"/>
      <c r="C283" s="26"/>
      <c r="D283" s="28"/>
      <c r="E283" s="25"/>
      <c r="F283" s="34">
        <v>1</v>
      </c>
      <c r="G283" s="1">
        <v>2.67</v>
      </c>
      <c r="H283" s="1"/>
      <c r="I283" s="1">
        <v>2.7</v>
      </c>
      <c r="J283" s="35">
        <f t="shared" si="8"/>
        <v>7.2089999999999996</v>
      </c>
      <c r="K283" s="26"/>
      <c r="L283" s="26"/>
      <c r="M283" s="26"/>
    </row>
    <row r="284" spans="1:13" ht="15.15" customHeight="1" thickBot="1" x14ac:dyDescent="0.35">
      <c r="A284" s="26"/>
      <c r="B284" s="26"/>
      <c r="C284" s="26"/>
      <c r="D284" s="28"/>
      <c r="E284" s="25" t="s">
        <v>428</v>
      </c>
      <c r="F284" s="34">
        <v>-5</v>
      </c>
      <c r="G284" s="1">
        <v>1.02</v>
      </c>
      <c r="H284" s="1"/>
      <c r="I284" s="1">
        <v>2.1</v>
      </c>
      <c r="J284" s="35">
        <f t="shared" si="8"/>
        <v>-10.71</v>
      </c>
      <c r="K284" s="26"/>
      <c r="L284" s="26"/>
      <c r="M284" s="26"/>
    </row>
    <row r="285" spans="1:13" ht="15.15" customHeight="1" thickBot="1" x14ac:dyDescent="0.35">
      <c r="A285" s="26"/>
      <c r="B285" s="26"/>
      <c r="C285" s="26"/>
      <c r="D285" s="28"/>
      <c r="E285" s="25"/>
      <c r="F285" s="34">
        <v>-1</v>
      </c>
      <c r="G285" s="1">
        <v>0.92</v>
      </c>
      <c r="H285" s="1"/>
      <c r="I285" s="1">
        <v>2.1</v>
      </c>
      <c r="J285" s="35">
        <f t="shared" si="8"/>
        <v>-1.9319999999999999</v>
      </c>
      <c r="K285" s="5">
        <f>SUM(J272:J285)</f>
        <v>125.57100000000001</v>
      </c>
      <c r="L285" s="26"/>
      <c r="M285" s="26"/>
    </row>
    <row r="286" spans="1:13" ht="15.45" customHeight="1" thickBot="1" x14ac:dyDescent="0.35">
      <c r="A286" s="24" t="s">
        <v>429</v>
      </c>
      <c r="B286" s="25" t="s">
        <v>430</v>
      </c>
      <c r="C286" s="25" t="s">
        <v>431</v>
      </c>
      <c r="D286" s="63" t="s">
        <v>432</v>
      </c>
      <c r="E286" s="63"/>
      <c r="F286" s="63"/>
      <c r="G286" s="63"/>
      <c r="H286" s="63"/>
      <c r="I286" s="63"/>
      <c r="J286" s="63"/>
      <c r="K286" s="1">
        <f>SUM(K289:K306)</f>
        <v>194.35500000000002</v>
      </c>
      <c r="L286" s="3">
        <f>ROUND(0*(1+M2/100),2)</f>
        <v>0</v>
      </c>
      <c r="M286" s="9">
        <f>ROUND(K286*L286,2)</f>
        <v>0</v>
      </c>
    </row>
    <row r="287" spans="1:13" ht="30.6" customHeight="1" thickBot="1" x14ac:dyDescent="0.35">
      <c r="A287" s="26"/>
      <c r="B287" s="26"/>
      <c r="C287" s="26"/>
      <c r="D287" s="63" t="s">
        <v>433</v>
      </c>
      <c r="E287" s="63"/>
      <c r="F287" s="63"/>
      <c r="G287" s="63"/>
      <c r="H287" s="63"/>
      <c r="I287" s="63"/>
      <c r="J287" s="63"/>
      <c r="K287" s="63"/>
      <c r="L287" s="63"/>
      <c r="M287" s="63"/>
    </row>
    <row r="288" spans="1:13" ht="15.15" customHeight="1" thickBot="1" x14ac:dyDescent="0.35">
      <c r="A288" s="26"/>
      <c r="B288" s="26"/>
      <c r="C288" s="26"/>
      <c r="D288" s="26"/>
      <c r="E288" s="27"/>
      <c r="F288" s="7" t="s">
        <v>434</v>
      </c>
      <c r="G288" s="7" t="s">
        <v>435</v>
      </c>
      <c r="H288" s="7" t="s">
        <v>436</v>
      </c>
      <c r="I288" s="7" t="s">
        <v>437</v>
      </c>
      <c r="J288" s="7" t="s">
        <v>438</v>
      </c>
      <c r="K288" s="7" t="s">
        <v>439</v>
      </c>
      <c r="L288" s="26"/>
      <c r="M288" s="26"/>
    </row>
    <row r="289" spans="1:13" ht="15.15" customHeight="1" thickBot="1" x14ac:dyDescent="0.35">
      <c r="A289" s="26"/>
      <c r="B289" s="26"/>
      <c r="C289" s="26"/>
      <c r="D289" s="28"/>
      <c r="E289" s="29" t="s">
        <v>440</v>
      </c>
      <c r="F289" s="30">
        <v>1</v>
      </c>
      <c r="G289" s="31">
        <v>2.88</v>
      </c>
      <c r="H289" s="31"/>
      <c r="I289" s="31">
        <v>2.7</v>
      </c>
      <c r="J289" s="32">
        <f t="shared" ref="J289:J306" si="9">ROUND(F289*G289*I289,3)</f>
        <v>7.7759999999999998</v>
      </c>
      <c r="K289" s="33"/>
      <c r="L289" s="26"/>
      <c r="M289" s="26"/>
    </row>
    <row r="290" spans="1:13" ht="15.15" customHeight="1" thickBot="1" x14ac:dyDescent="0.35">
      <c r="A290" s="26"/>
      <c r="B290" s="26"/>
      <c r="C290" s="26"/>
      <c r="D290" s="28"/>
      <c r="E290" s="25"/>
      <c r="F290" s="34">
        <v>1</v>
      </c>
      <c r="G290" s="1">
        <v>1.99</v>
      </c>
      <c r="H290" s="1"/>
      <c r="I290" s="1">
        <v>2.7</v>
      </c>
      <c r="J290" s="35">
        <f t="shared" si="9"/>
        <v>5.3730000000000002</v>
      </c>
      <c r="K290" s="26"/>
      <c r="L290" s="26"/>
      <c r="M290" s="26"/>
    </row>
    <row r="291" spans="1:13" ht="15.15" customHeight="1" thickBot="1" x14ac:dyDescent="0.35">
      <c r="A291" s="26"/>
      <c r="B291" s="26"/>
      <c r="C291" s="26"/>
      <c r="D291" s="28"/>
      <c r="E291" s="25"/>
      <c r="F291" s="34">
        <v>1</v>
      </c>
      <c r="G291" s="1">
        <v>1.92</v>
      </c>
      <c r="H291" s="1"/>
      <c r="I291" s="1">
        <v>2.7</v>
      </c>
      <c r="J291" s="35">
        <f t="shared" si="9"/>
        <v>5.1840000000000002</v>
      </c>
      <c r="K291" s="26"/>
      <c r="L291" s="26"/>
      <c r="M291" s="26"/>
    </row>
    <row r="292" spans="1:13" ht="15.15" customHeight="1" thickBot="1" x14ac:dyDescent="0.35">
      <c r="A292" s="26"/>
      <c r="B292" s="26"/>
      <c r="C292" s="26"/>
      <c r="D292" s="28"/>
      <c r="E292" s="25"/>
      <c r="F292" s="34">
        <v>1</v>
      </c>
      <c r="G292" s="1">
        <v>2.59</v>
      </c>
      <c r="H292" s="1"/>
      <c r="I292" s="1">
        <v>2.7</v>
      </c>
      <c r="J292" s="35">
        <f t="shared" si="9"/>
        <v>6.9930000000000003</v>
      </c>
      <c r="K292" s="26"/>
      <c r="L292" s="26"/>
      <c r="M292" s="26"/>
    </row>
    <row r="293" spans="1:13" ht="15.15" customHeight="1" thickBot="1" x14ac:dyDescent="0.35">
      <c r="A293" s="26"/>
      <c r="B293" s="26"/>
      <c r="C293" s="26"/>
      <c r="D293" s="28"/>
      <c r="E293" s="25"/>
      <c r="F293" s="34">
        <v>3</v>
      </c>
      <c r="G293" s="1">
        <v>1.63</v>
      </c>
      <c r="H293" s="1"/>
      <c r="I293" s="1">
        <v>2.1</v>
      </c>
      <c r="J293" s="35">
        <f t="shared" si="9"/>
        <v>10.269</v>
      </c>
      <c r="K293" s="26"/>
      <c r="L293" s="26"/>
      <c r="M293" s="26"/>
    </row>
    <row r="294" spans="1:13" ht="15.15" customHeight="1" thickBot="1" x14ac:dyDescent="0.35">
      <c r="A294" s="26"/>
      <c r="B294" s="26"/>
      <c r="C294" s="26"/>
      <c r="D294" s="28"/>
      <c r="E294" s="25"/>
      <c r="F294" s="34">
        <v>4</v>
      </c>
      <c r="G294" s="1">
        <v>0.95</v>
      </c>
      <c r="H294" s="1"/>
      <c r="I294" s="1">
        <v>2.4</v>
      </c>
      <c r="J294" s="35">
        <f t="shared" si="9"/>
        <v>9.1199999999999992</v>
      </c>
      <c r="K294" s="26"/>
      <c r="L294" s="26"/>
      <c r="M294" s="26"/>
    </row>
    <row r="295" spans="1:13" ht="15.15" customHeight="1" thickBot="1" x14ac:dyDescent="0.35">
      <c r="A295" s="26"/>
      <c r="B295" s="26"/>
      <c r="C295" s="26"/>
      <c r="D295" s="28"/>
      <c r="E295" s="25" t="s">
        <v>441</v>
      </c>
      <c r="F295" s="34">
        <v>-4</v>
      </c>
      <c r="G295" s="1">
        <v>0.72</v>
      </c>
      <c r="H295" s="1"/>
      <c r="I295" s="1">
        <v>2.08</v>
      </c>
      <c r="J295" s="35">
        <f t="shared" si="9"/>
        <v>-5.99</v>
      </c>
      <c r="K295" s="26"/>
      <c r="L295" s="26"/>
      <c r="M295" s="26"/>
    </row>
    <row r="296" spans="1:13" ht="15.15" customHeight="1" thickBot="1" x14ac:dyDescent="0.35">
      <c r="A296" s="26"/>
      <c r="B296" s="26"/>
      <c r="C296" s="26"/>
      <c r="D296" s="28"/>
      <c r="E296" s="25" t="s">
        <v>442</v>
      </c>
      <c r="F296" s="34">
        <v>12</v>
      </c>
      <c r="G296" s="1">
        <v>1.62</v>
      </c>
      <c r="H296" s="1"/>
      <c r="I296" s="1">
        <v>2.1</v>
      </c>
      <c r="J296" s="35">
        <f t="shared" si="9"/>
        <v>40.823999999999998</v>
      </c>
      <c r="K296" s="26"/>
      <c r="L296" s="26"/>
      <c r="M296" s="26"/>
    </row>
    <row r="297" spans="1:13" ht="15.15" customHeight="1" thickBot="1" x14ac:dyDescent="0.35">
      <c r="A297" s="26"/>
      <c r="B297" s="26"/>
      <c r="C297" s="26"/>
      <c r="D297" s="28"/>
      <c r="E297" s="25"/>
      <c r="F297" s="34">
        <v>3</v>
      </c>
      <c r="G297" s="1">
        <v>1.62</v>
      </c>
      <c r="H297" s="1"/>
      <c r="I297" s="1">
        <v>2.4</v>
      </c>
      <c r="J297" s="35">
        <f t="shared" si="9"/>
        <v>11.664</v>
      </c>
      <c r="K297" s="26"/>
      <c r="L297" s="26"/>
      <c r="M297" s="26"/>
    </row>
    <row r="298" spans="1:13" ht="15.15" customHeight="1" thickBot="1" x14ac:dyDescent="0.35">
      <c r="A298" s="26"/>
      <c r="B298" s="26"/>
      <c r="C298" s="26"/>
      <c r="D298" s="28"/>
      <c r="E298" s="25"/>
      <c r="F298" s="34">
        <v>2</v>
      </c>
      <c r="G298" s="1">
        <v>1.43</v>
      </c>
      <c r="H298" s="1"/>
      <c r="I298" s="1">
        <v>2.4</v>
      </c>
      <c r="J298" s="35">
        <f t="shared" si="9"/>
        <v>6.8639999999999999</v>
      </c>
      <c r="K298" s="26"/>
      <c r="L298" s="26"/>
      <c r="M298" s="26"/>
    </row>
    <row r="299" spans="1:13" ht="15.15" customHeight="1" thickBot="1" x14ac:dyDescent="0.35">
      <c r="A299" s="26"/>
      <c r="B299" s="26"/>
      <c r="C299" s="26"/>
      <c r="D299" s="28"/>
      <c r="E299" s="25"/>
      <c r="F299" s="34">
        <v>1</v>
      </c>
      <c r="G299" s="1">
        <v>1.59</v>
      </c>
      <c r="H299" s="1"/>
      <c r="I299" s="1">
        <v>2.7</v>
      </c>
      <c r="J299" s="35">
        <f t="shared" si="9"/>
        <v>4.2930000000000001</v>
      </c>
      <c r="K299" s="26"/>
      <c r="L299" s="26"/>
      <c r="M299" s="26"/>
    </row>
    <row r="300" spans="1:13" ht="15.15" customHeight="1" thickBot="1" x14ac:dyDescent="0.35">
      <c r="A300" s="26"/>
      <c r="B300" s="26"/>
      <c r="C300" s="26"/>
      <c r="D300" s="28"/>
      <c r="E300" s="25"/>
      <c r="F300" s="34">
        <v>2</v>
      </c>
      <c r="G300" s="1">
        <v>2.67</v>
      </c>
      <c r="H300" s="1"/>
      <c r="I300" s="1">
        <v>2.4</v>
      </c>
      <c r="J300" s="35">
        <f t="shared" si="9"/>
        <v>12.816000000000001</v>
      </c>
      <c r="K300" s="26"/>
      <c r="L300" s="26"/>
      <c r="M300" s="26"/>
    </row>
    <row r="301" spans="1:13" ht="15.15" customHeight="1" thickBot="1" x14ac:dyDescent="0.35">
      <c r="A301" s="26"/>
      <c r="B301" s="26"/>
      <c r="C301" s="26"/>
      <c r="D301" s="28"/>
      <c r="E301" s="25" t="s">
        <v>443</v>
      </c>
      <c r="F301" s="34">
        <v>-6</v>
      </c>
      <c r="G301" s="1">
        <v>0.72</v>
      </c>
      <c r="H301" s="1"/>
      <c r="I301" s="1">
        <v>2.08</v>
      </c>
      <c r="J301" s="35">
        <f t="shared" si="9"/>
        <v>-8.9860000000000007</v>
      </c>
      <c r="K301" s="26"/>
      <c r="L301" s="26"/>
      <c r="M301" s="26"/>
    </row>
    <row r="302" spans="1:13" ht="15.15" customHeight="1" thickBot="1" x14ac:dyDescent="0.35">
      <c r="A302" s="26"/>
      <c r="B302" s="26"/>
      <c r="C302" s="26"/>
      <c r="D302" s="28"/>
      <c r="E302" s="25" t="s">
        <v>444</v>
      </c>
      <c r="F302" s="34">
        <v>2</v>
      </c>
      <c r="G302" s="1">
        <v>2.4500000000000002</v>
      </c>
      <c r="H302" s="1"/>
      <c r="I302" s="1">
        <v>2.7</v>
      </c>
      <c r="J302" s="35">
        <f t="shared" si="9"/>
        <v>13.23</v>
      </c>
      <c r="K302" s="26"/>
      <c r="L302" s="26"/>
      <c r="M302" s="26"/>
    </row>
    <row r="303" spans="1:13" ht="15.15" customHeight="1" thickBot="1" x14ac:dyDescent="0.35">
      <c r="A303" s="26"/>
      <c r="B303" s="26"/>
      <c r="C303" s="26"/>
      <c r="D303" s="28"/>
      <c r="E303" s="25" t="s">
        <v>445</v>
      </c>
      <c r="F303" s="34">
        <v>1</v>
      </c>
      <c r="G303" s="1">
        <v>4.84</v>
      </c>
      <c r="H303" s="1"/>
      <c r="I303" s="1">
        <v>2.7</v>
      </c>
      <c r="J303" s="35">
        <f t="shared" si="9"/>
        <v>13.068</v>
      </c>
      <c r="K303" s="26"/>
      <c r="L303" s="26"/>
      <c r="M303" s="26"/>
    </row>
    <row r="304" spans="1:13" ht="21.3" customHeight="1" thickBot="1" x14ac:dyDescent="0.35">
      <c r="A304" s="26"/>
      <c r="B304" s="26"/>
      <c r="C304" s="26"/>
      <c r="D304" s="28"/>
      <c r="E304" s="25" t="s">
        <v>446</v>
      </c>
      <c r="F304" s="34">
        <v>1</v>
      </c>
      <c r="G304" s="1">
        <v>3.06</v>
      </c>
      <c r="H304" s="1"/>
      <c r="I304" s="1">
        <v>2.4</v>
      </c>
      <c r="J304" s="35">
        <f t="shared" si="9"/>
        <v>7.3440000000000003</v>
      </c>
      <c r="K304" s="26"/>
      <c r="L304" s="26"/>
      <c r="M304" s="26"/>
    </row>
    <row r="305" spans="1:13" ht="15.15" customHeight="1" thickBot="1" x14ac:dyDescent="0.35">
      <c r="A305" s="26"/>
      <c r="B305" s="26"/>
      <c r="C305" s="26"/>
      <c r="D305" s="28"/>
      <c r="E305" s="25" t="s">
        <v>447</v>
      </c>
      <c r="F305" s="34">
        <v>1</v>
      </c>
      <c r="G305" s="1">
        <v>14.59</v>
      </c>
      <c r="H305" s="1"/>
      <c r="I305" s="1">
        <v>2.7</v>
      </c>
      <c r="J305" s="35">
        <f t="shared" si="9"/>
        <v>39.393000000000001</v>
      </c>
      <c r="K305" s="26"/>
      <c r="L305" s="26"/>
      <c r="M305" s="26"/>
    </row>
    <row r="306" spans="1:13" ht="21.3" customHeight="1" thickBot="1" x14ac:dyDescent="0.35">
      <c r="A306" s="26"/>
      <c r="B306" s="26"/>
      <c r="C306" s="26"/>
      <c r="D306" s="28"/>
      <c r="E306" s="25" t="s">
        <v>448</v>
      </c>
      <c r="F306" s="34">
        <v>1</v>
      </c>
      <c r="G306" s="1">
        <v>6.3</v>
      </c>
      <c r="H306" s="1"/>
      <c r="I306" s="1">
        <v>2.4</v>
      </c>
      <c r="J306" s="35">
        <f t="shared" si="9"/>
        <v>15.12</v>
      </c>
      <c r="K306" s="5">
        <f>SUM(J289:J306)</f>
        <v>194.35500000000002</v>
      </c>
      <c r="L306" s="26"/>
      <c r="M306" s="26"/>
    </row>
    <row r="307" spans="1:13" ht="15.45" customHeight="1" thickBot="1" x14ac:dyDescent="0.35">
      <c r="A307" s="38"/>
      <c r="B307" s="38"/>
      <c r="C307" s="38"/>
      <c r="D307" s="39" t="s">
        <v>449</v>
      </c>
      <c r="E307" s="40"/>
      <c r="F307" s="40"/>
      <c r="G307" s="40"/>
      <c r="H307" s="40"/>
      <c r="I307" s="40"/>
      <c r="J307" s="40"/>
      <c r="K307" s="40"/>
      <c r="L307" s="41">
        <f>M265+M269+M286</f>
        <v>0</v>
      </c>
      <c r="M307" s="41">
        <f>ROUND(L307,2)</f>
        <v>0</v>
      </c>
    </row>
    <row r="308" spans="1:13" ht="15.45" customHeight="1" thickBot="1" x14ac:dyDescent="0.35">
      <c r="A308" s="42" t="s">
        <v>450</v>
      </c>
      <c r="B308" s="42" t="s">
        <v>451</v>
      </c>
      <c r="C308" s="43"/>
      <c r="D308" s="64" t="s">
        <v>452</v>
      </c>
      <c r="E308" s="64"/>
      <c r="F308" s="64"/>
      <c r="G308" s="64"/>
      <c r="H308" s="64"/>
      <c r="I308" s="64"/>
      <c r="J308" s="64"/>
      <c r="K308" s="43"/>
      <c r="L308" s="8">
        <f>L420</f>
        <v>0</v>
      </c>
      <c r="M308" s="8">
        <f>ROUND(L308,2)</f>
        <v>0</v>
      </c>
    </row>
    <row r="309" spans="1:13" ht="21.3" customHeight="1" thickBot="1" x14ac:dyDescent="0.35">
      <c r="A309" s="24" t="s">
        <v>453</v>
      </c>
      <c r="B309" s="25" t="s">
        <v>454</v>
      </c>
      <c r="C309" s="25" t="s">
        <v>455</v>
      </c>
      <c r="D309" s="63" t="s">
        <v>456</v>
      </c>
      <c r="E309" s="63"/>
      <c r="F309" s="63"/>
      <c r="G309" s="63"/>
      <c r="H309" s="63"/>
      <c r="I309" s="63"/>
      <c r="J309" s="63"/>
      <c r="K309" s="1">
        <f>SUM(K312:K349)</f>
        <v>564.83799999999997</v>
      </c>
      <c r="L309" s="3">
        <f>ROUND(0*(1+M2/100),2)</f>
        <v>0</v>
      </c>
      <c r="M309" s="9">
        <f>ROUND(K309*L309,2)</f>
        <v>0</v>
      </c>
    </row>
    <row r="310" spans="1:13" ht="39.75" customHeight="1" thickBot="1" x14ac:dyDescent="0.35">
      <c r="A310" s="26"/>
      <c r="B310" s="26"/>
      <c r="C310" s="26"/>
      <c r="D310" s="63" t="s">
        <v>457</v>
      </c>
      <c r="E310" s="63"/>
      <c r="F310" s="63"/>
      <c r="G310" s="63"/>
      <c r="H310" s="63"/>
      <c r="I310" s="63"/>
      <c r="J310" s="63"/>
      <c r="K310" s="63"/>
      <c r="L310" s="63"/>
      <c r="M310" s="63"/>
    </row>
    <row r="311" spans="1:13" ht="15.15" customHeight="1" thickBot="1" x14ac:dyDescent="0.35">
      <c r="A311" s="26"/>
      <c r="B311" s="26"/>
      <c r="C311" s="26"/>
      <c r="D311" s="26"/>
      <c r="E311" s="27"/>
      <c r="F311" s="7" t="s">
        <v>458</v>
      </c>
      <c r="G311" s="7" t="s">
        <v>459</v>
      </c>
      <c r="H311" s="7" t="s">
        <v>460</v>
      </c>
      <c r="I311" s="7" t="s">
        <v>461</v>
      </c>
      <c r="J311" s="7" t="s">
        <v>462</v>
      </c>
      <c r="K311" s="7" t="s">
        <v>463</v>
      </c>
      <c r="L311" s="26"/>
      <c r="M311" s="26"/>
    </row>
    <row r="312" spans="1:13" ht="15.15" customHeight="1" thickBot="1" x14ac:dyDescent="0.35">
      <c r="A312" s="26"/>
      <c r="B312" s="26"/>
      <c r="C312" s="26"/>
      <c r="D312" s="28"/>
      <c r="E312" s="29" t="s">
        <v>464</v>
      </c>
      <c r="F312" s="30">
        <v>1</v>
      </c>
      <c r="G312" s="31">
        <v>16.93</v>
      </c>
      <c r="H312" s="31"/>
      <c r="I312" s="31">
        <v>2.5</v>
      </c>
      <c r="J312" s="32">
        <f t="shared" ref="J312:J349" si="10">ROUND(F312*G312*I312,3)</f>
        <v>42.325000000000003</v>
      </c>
      <c r="K312" s="33"/>
      <c r="L312" s="26"/>
      <c r="M312" s="26"/>
    </row>
    <row r="313" spans="1:13" ht="15.15" customHeight="1" thickBot="1" x14ac:dyDescent="0.35">
      <c r="A313" s="26"/>
      <c r="B313" s="26"/>
      <c r="C313" s="26"/>
      <c r="D313" s="28"/>
      <c r="E313" s="25" t="s">
        <v>465</v>
      </c>
      <c r="F313" s="34">
        <v>-4</v>
      </c>
      <c r="G313" s="1">
        <v>0.92</v>
      </c>
      <c r="H313" s="1"/>
      <c r="I313" s="1">
        <v>2.0299999999999998</v>
      </c>
      <c r="J313" s="35">
        <f t="shared" si="10"/>
        <v>-7.47</v>
      </c>
      <c r="K313" s="26"/>
      <c r="L313" s="26"/>
      <c r="M313" s="26"/>
    </row>
    <row r="314" spans="1:13" ht="15.15" customHeight="1" thickBot="1" x14ac:dyDescent="0.35">
      <c r="A314" s="26"/>
      <c r="B314" s="26"/>
      <c r="C314" s="26"/>
      <c r="D314" s="28"/>
      <c r="E314" s="25" t="s">
        <v>466</v>
      </c>
      <c r="F314" s="34">
        <v>1</v>
      </c>
      <c r="G314" s="1">
        <v>8.39</v>
      </c>
      <c r="H314" s="1"/>
      <c r="I314" s="1">
        <v>2.4</v>
      </c>
      <c r="J314" s="35">
        <f t="shared" si="10"/>
        <v>20.135999999999999</v>
      </c>
      <c r="K314" s="26"/>
      <c r="L314" s="26"/>
      <c r="M314" s="26"/>
    </row>
    <row r="315" spans="1:13" ht="15.15" customHeight="1" thickBot="1" x14ac:dyDescent="0.35">
      <c r="A315" s="26"/>
      <c r="B315" s="26"/>
      <c r="C315" s="26"/>
      <c r="D315" s="28"/>
      <c r="E315" s="25" t="s">
        <v>467</v>
      </c>
      <c r="F315" s="34">
        <v>-1</v>
      </c>
      <c r="G315" s="1">
        <v>0.92</v>
      </c>
      <c r="H315" s="1"/>
      <c r="I315" s="1">
        <v>2.0299999999999998</v>
      </c>
      <c r="J315" s="35">
        <f t="shared" si="10"/>
        <v>-1.8680000000000001</v>
      </c>
      <c r="K315" s="26"/>
      <c r="L315" s="26"/>
      <c r="M315" s="26"/>
    </row>
    <row r="316" spans="1:13" ht="15.15" customHeight="1" thickBot="1" x14ac:dyDescent="0.35">
      <c r="A316" s="26"/>
      <c r="B316" s="26"/>
      <c r="C316" s="26"/>
      <c r="D316" s="28"/>
      <c r="E316" s="25"/>
      <c r="F316" s="34">
        <v>-1</v>
      </c>
      <c r="G316" s="1">
        <v>1</v>
      </c>
      <c r="H316" s="1"/>
      <c r="I316" s="1">
        <v>2.1</v>
      </c>
      <c r="J316" s="35">
        <f t="shared" si="10"/>
        <v>-2.1</v>
      </c>
      <c r="K316" s="26"/>
      <c r="L316" s="26"/>
      <c r="M316" s="26"/>
    </row>
    <row r="317" spans="1:13" ht="15.15" customHeight="1" thickBot="1" x14ac:dyDescent="0.35">
      <c r="A317" s="26"/>
      <c r="B317" s="26"/>
      <c r="C317" s="26"/>
      <c r="D317" s="28"/>
      <c r="E317" s="25" t="s">
        <v>468</v>
      </c>
      <c r="F317" s="34">
        <v>1</v>
      </c>
      <c r="G317" s="1">
        <v>6.75</v>
      </c>
      <c r="H317" s="1"/>
      <c r="I317" s="1">
        <v>2.5</v>
      </c>
      <c r="J317" s="35">
        <f t="shared" si="10"/>
        <v>16.875</v>
      </c>
      <c r="K317" s="26"/>
      <c r="L317" s="26"/>
      <c r="M317" s="26"/>
    </row>
    <row r="318" spans="1:13" ht="15.15" customHeight="1" thickBot="1" x14ac:dyDescent="0.35">
      <c r="A318" s="26"/>
      <c r="B318" s="26"/>
      <c r="C318" s="26"/>
      <c r="D318" s="28"/>
      <c r="E318" s="25"/>
      <c r="F318" s="34">
        <v>1</v>
      </c>
      <c r="G318" s="1">
        <v>2.65</v>
      </c>
      <c r="H318" s="1"/>
      <c r="I318" s="1">
        <v>2.5</v>
      </c>
      <c r="J318" s="35">
        <f t="shared" si="10"/>
        <v>6.625</v>
      </c>
      <c r="K318" s="26"/>
      <c r="L318" s="26"/>
      <c r="M318" s="26"/>
    </row>
    <row r="319" spans="1:13" ht="15.15" customHeight="1" thickBot="1" x14ac:dyDescent="0.35">
      <c r="A319" s="26"/>
      <c r="B319" s="26"/>
      <c r="C319" s="26"/>
      <c r="D319" s="28"/>
      <c r="E319" s="25"/>
      <c r="F319" s="34">
        <v>17</v>
      </c>
      <c r="G319" s="1">
        <v>1.61</v>
      </c>
      <c r="H319" s="1"/>
      <c r="I319" s="1">
        <v>2.2999999999999998</v>
      </c>
      <c r="J319" s="35">
        <f t="shared" si="10"/>
        <v>62.951000000000001</v>
      </c>
      <c r="K319" s="26"/>
      <c r="L319" s="26"/>
      <c r="M319" s="26"/>
    </row>
    <row r="320" spans="1:13" ht="15.15" customHeight="1" thickBot="1" x14ac:dyDescent="0.35">
      <c r="A320" s="26"/>
      <c r="B320" s="26"/>
      <c r="C320" s="26"/>
      <c r="D320" s="28"/>
      <c r="E320" s="25"/>
      <c r="F320" s="34">
        <v>1</v>
      </c>
      <c r="G320" s="1">
        <v>3.05</v>
      </c>
      <c r="H320" s="1"/>
      <c r="I320" s="1">
        <v>2.5</v>
      </c>
      <c r="J320" s="35">
        <f t="shared" si="10"/>
        <v>7.625</v>
      </c>
      <c r="K320" s="26"/>
      <c r="L320" s="26"/>
      <c r="M320" s="26"/>
    </row>
    <row r="321" spans="1:13" ht="15.15" customHeight="1" thickBot="1" x14ac:dyDescent="0.35">
      <c r="A321" s="26"/>
      <c r="B321" s="26"/>
      <c r="C321" s="26"/>
      <c r="D321" s="28"/>
      <c r="E321" s="25" t="s">
        <v>469</v>
      </c>
      <c r="F321" s="34">
        <v>-1</v>
      </c>
      <c r="G321" s="1">
        <v>1</v>
      </c>
      <c r="H321" s="1"/>
      <c r="I321" s="1">
        <v>2.1</v>
      </c>
      <c r="J321" s="35">
        <f t="shared" si="10"/>
        <v>-2.1</v>
      </c>
      <c r="K321" s="26"/>
      <c r="L321" s="26"/>
      <c r="M321" s="26"/>
    </row>
    <row r="322" spans="1:13" ht="15.15" customHeight="1" thickBot="1" x14ac:dyDescent="0.35">
      <c r="A322" s="26"/>
      <c r="B322" s="26"/>
      <c r="C322" s="26"/>
      <c r="D322" s="28"/>
      <c r="E322" s="25" t="s">
        <v>470</v>
      </c>
      <c r="F322" s="34">
        <v>1</v>
      </c>
      <c r="G322" s="1">
        <v>3.55</v>
      </c>
      <c r="H322" s="1"/>
      <c r="I322" s="1">
        <v>2.5</v>
      </c>
      <c r="J322" s="35">
        <f t="shared" si="10"/>
        <v>8.875</v>
      </c>
      <c r="K322" s="26"/>
      <c r="L322" s="26"/>
      <c r="M322" s="26"/>
    </row>
    <row r="323" spans="1:13" ht="15.15" customHeight="1" thickBot="1" x14ac:dyDescent="0.35">
      <c r="A323" s="26"/>
      <c r="B323" s="26"/>
      <c r="C323" s="26"/>
      <c r="D323" s="28"/>
      <c r="E323" s="25" t="s">
        <v>471</v>
      </c>
      <c r="F323" s="34">
        <v>2</v>
      </c>
      <c r="G323" s="1">
        <v>0.89</v>
      </c>
      <c r="H323" s="1"/>
      <c r="I323" s="1">
        <v>2.2999999999999998</v>
      </c>
      <c r="J323" s="35">
        <f t="shared" si="10"/>
        <v>4.0940000000000003</v>
      </c>
      <c r="K323" s="26"/>
      <c r="L323" s="26"/>
      <c r="M323" s="26"/>
    </row>
    <row r="324" spans="1:13" ht="15.15" customHeight="1" thickBot="1" x14ac:dyDescent="0.35">
      <c r="A324" s="26"/>
      <c r="B324" s="26"/>
      <c r="C324" s="26"/>
      <c r="D324" s="28"/>
      <c r="E324" s="25" t="s">
        <v>472</v>
      </c>
      <c r="F324" s="34">
        <v>2</v>
      </c>
      <c r="G324" s="1">
        <v>0.8</v>
      </c>
      <c r="H324" s="1"/>
      <c r="I324" s="1">
        <v>2.2999999999999998</v>
      </c>
      <c r="J324" s="35">
        <f t="shared" si="10"/>
        <v>3.68</v>
      </c>
      <c r="K324" s="26"/>
      <c r="L324" s="26"/>
      <c r="M324" s="26"/>
    </row>
    <row r="325" spans="1:13" ht="15.15" customHeight="1" thickBot="1" x14ac:dyDescent="0.35">
      <c r="A325" s="26"/>
      <c r="B325" s="26"/>
      <c r="C325" s="26"/>
      <c r="D325" s="28"/>
      <c r="E325" s="25" t="s">
        <v>473</v>
      </c>
      <c r="F325" s="34">
        <v>4</v>
      </c>
      <c r="G325" s="1">
        <v>0.89</v>
      </c>
      <c r="H325" s="1"/>
      <c r="I325" s="1">
        <v>2.5</v>
      </c>
      <c r="J325" s="35">
        <f t="shared" si="10"/>
        <v>8.9</v>
      </c>
      <c r="K325" s="26"/>
      <c r="L325" s="26"/>
      <c r="M325" s="26"/>
    </row>
    <row r="326" spans="1:13" ht="15.15" customHeight="1" thickBot="1" x14ac:dyDescent="0.35">
      <c r="A326" s="26"/>
      <c r="B326" s="26"/>
      <c r="C326" s="26"/>
      <c r="D326" s="28"/>
      <c r="E326" s="25" t="s">
        <v>474</v>
      </c>
      <c r="F326" s="34">
        <v>1</v>
      </c>
      <c r="G326" s="1">
        <v>10.67</v>
      </c>
      <c r="H326" s="1"/>
      <c r="I326" s="1">
        <v>2.2999999999999998</v>
      </c>
      <c r="J326" s="35">
        <f t="shared" si="10"/>
        <v>24.541</v>
      </c>
      <c r="K326" s="26"/>
      <c r="L326" s="26"/>
      <c r="M326" s="26"/>
    </row>
    <row r="327" spans="1:13" ht="15.15" customHeight="1" thickBot="1" x14ac:dyDescent="0.35">
      <c r="A327" s="26"/>
      <c r="B327" s="26"/>
      <c r="C327" s="26"/>
      <c r="D327" s="28"/>
      <c r="E327" s="25" t="s">
        <v>475</v>
      </c>
      <c r="F327" s="34">
        <v>-1</v>
      </c>
      <c r="G327" s="1">
        <v>0.92</v>
      </c>
      <c r="H327" s="1"/>
      <c r="I327" s="1">
        <v>2.2999999999999998</v>
      </c>
      <c r="J327" s="35">
        <f t="shared" si="10"/>
        <v>-2.1160000000000001</v>
      </c>
      <c r="K327" s="26"/>
      <c r="L327" s="26"/>
      <c r="M327" s="26"/>
    </row>
    <row r="328" spans="1:13" ht="15.15" customHeight="1" thickBot="1" x14ac:dyDescent="0.35">
      <c r="A328" s="26"/>
      <c r="B328" s="26"/>
      <c r="C328" s="26"/>
      <c r="D328" s="28"/>
      <c r="E328" s="25" t="s">
        <v>476</v>
      </c>
      <c r="F328" s="34">
        <v>1</v>
      </c>
      <c r="G328" s="1">
        <v>9.41</v>
      </c>
      <c r="H328" s="1"/>
      <c r="I328" s="1">
        <v>2.48</v>
      </c>
      <c r="J328" s="35">
        <f t="shared" si="10"/>
        <v>23.337</v>
      </c>
      <c r="K328" s="26"/>
      <c r="L328" s="26"/>
      <c r="M328" s="26"/>
    </row>
    <row r="329" spans="1:13" ht="15.15" customHeight="1" thickBot="1" x14ac:dyDescent="0.35">
      <c r="A329" s="26"/>
      <c r="B329" s="26"/>
      <c r="C329" s="26"/>
      <c r="D329" s="28"/>
      <c r="E329" s="25" t="s">
        <v>477</v>
      </c>
      <c r="F329" s="34">
        <v>-1</v>
      </c>
      <c r="G329" s="1">
        <v>0.92</v>
      </c>
      <c r="H329" s="1"/>
      <c r="I329" s="1">
        <v>2.0299999999999998</v>
      </c>
      <c r="J329" s="35">
        <f t="shared" si="10"/>
        <v>-1.8680000000000001</v>
      </c>
      <c r="K329" s="26"/>
      <c r="L329" s="26"/>
      <c r="M329" s="26"/>
    </row>
    <row r="330" spans="1:13" ht="15.15" customHeight="1" thickBot="1" x14ac:dyDescent="0.35">
      <c r="A330" s="26"/>
      <c r="B330" s="26"/>
      <c r="C330" s="26"/>
      <c r="D330" s="28"/>
      <c r="E330" s="25"/>
      <c r="F330" s="34">
        <v>-1</v>
      </c>
      <c r="G330" s="1">
        <v>1</v>
      </c>
      <c r="H330" s="1"/>
      <c r="I330" s="1">
        <v>2.1</v>
      </c>
      <c r="J330" s="35">
        <f t="shared" si="10"/>
        <v>-2.1</v>
      </c>
      <c r="K330" s="26"/>
      <c r="L330" s="26"/>
      <c r="M330" s="26"/>
    </row>
    <row r="331" spans="1:13" ht="15.15" customHeight="1" thickBot="1" x14ac:dyDescent="0.35">
      <c r="A331" s="26"/>
      <c r="B331" s="26"/>
      <c r="C331" s="26"/>
      <c r="D331" s="28"/>
      <c r="E331" s="25" t="s">
        <v>478</v>
      </c>
      <c r="F331" s="34">
        <v>1</v>
      </c>
      <c r="G331" s="1">
        <v>3.98</v>
      </c>
      <c r="H331" s="1"/>
      <c r="I331" s="1">
        <v>2.7</v>
      </c>
      <c r="J331" s="35">
        <f t="shared" si="10"/>
        <v>10.746</v>
      </c>
      <c r="K331" s="26"/>
      <c r="L331" s="26"/>
      <c r="M331" s="26"/>
    </row>
    <row r="332" spans="1:13" ht="15.15" customHeight="1" thickBot="1" x14ac:dyDescent="0.35">
      <c r="A332" s="26"/>
      <c r="B332" s="26"/>
      <c r="C332" s="26"/>
      <c r="D332" s="28"/>
      <c r="E332" s="25"/>
      <c r="F332" s="34">
        <v>1</v>
      </c>
      <c r="G332" s="1">
        <v>1.65</v>
      </c>
      <c r="H332" s="1"/>
      <c r="I332" s="1">
        <v>2.6</v>
      </c>
      <c r="J332" s="35">
        <f t="shared" si="10"/>
        <v>4.29</v>
      </c>
      <c r="K332" s="26"/>
      <c r="L332" s="26"/>
      <c r="M332" s="26"/>
    </row>
    <row r="333" spans="1:13" ht="15.15" customHeight="1" thickBot="1" x14ac:dyDescent="0.35">
      <c r="A333" s="26"/>
      <c r="B333" s="26"/>
      <c r="C333" s="26"/>
      <c r="D333" s="28"/>
      <c r="E333" s="25"/>
      <c r="F333" s="34">
        <v>1</v>
      </c>
      <c r="G333" s="1">
        <v>8.6</v>
      </c>
      <c r="H333" s="1"/>
      <c r="I333" s="1">
        <v>2.2999999999999998</v>
      </c>
      <c r="J333" s="35">
        <f t="shared" si="10"/>
        <v>19.78</v>
      </c>
      <c r="K333" s="26"/>
      <c r="L333" s="26"/>
      <c r="M333" s="26"/>
    </row>
    <row r="334" spans="1:13" ht="15.15" customHeight="1" thickBot="1" x14ac:dyDescent="0.35">
      <c r="A334" s="26"/>
      <c r="B334" s="26"/>
      <c r="C334" s="26"/>
      <c r="D334" s="28"/>
      <c r="E334" s="25"/>
      <c r="F334" s="34">
        <v>1</v>
      </c>
      <c r="G334" s="1">
        <v>7.9</v>
      </c>
      <c r="H334" s="1"/>
      <c r="I334" s="1">
        <v>2.6</v>
      </c>
      <c r="J334" s="35">
        <f t="shared" si="10"/>
        <v>20.54</v>
      </c>
      <c r="K334" s="26"/>
      <c r="L334" s="26"/>
      <c r="M334" s="26"/>
    </row>
    <row r="335" spans="1:13" ht="15.15" customHeight="1" thickBot="1" x14ac:dyDescent="0.35">
      <c r="A335" s="26"/>
      <c r="B335" s="26"/>
      <c r="C335" s="26"/>
      <c r="D335" s="28"/>
      <c r="E335" s="25"/>
      <c r="F335" s="34">
        <v>10</v>
      </c>
      <c r="G335" s="1">
        <v>1.4</v>
      </c>
      <c r="H335" s="1"/>
      <c r="I335" s="1">
        <v>2.2999999999999998</v>
      </c>
      <c r="J335" s="35">
        <f t="shared" si="10"/>
        <v>32.200000000000003</v>
      </c>
      <c r="K335" s="26"/>
      <c r="L335" s="26"/>
      <c r="M335" s="26"/>
    </row>
    <row r="336" spans="1:13" ht="15.15" customHeight="1" thickBot="1" x14ac:dyDescent="0.35">
      <c r="A336" s="26"/>
      <c r="B336" s="26"/>
      <c r="C336" s="26"/>
      <c r="D336" s="28"/>
      <c r="E336" s="25"/>
      <c r="F336" s="34">
        <v>1</v>
      </c>
      <c r="G336" s="1">
        <v>4.25</v>
      </c>
      <c r="H336" s="1"/>
      <c r="I336" s="1">
        <v>2.2999999999999998</v>
      </c>
      <c r="J336" s="35">
        <f t="shared" si="10"/>
        <v>9.7750000000000004</v>
      </c>
      <c r="K336" s="26"/>
      <c r="L336" s="26"/>
      <c r="M336" s="26"/>
    </row>
    <row r="337" spans="1:13" ht="15.15" customHeight="1" thickBot="1" x14ac:dyDescent="0.35">
      <c r="A337" s="26"/>
      <c r="B337" s="26"/>
      <c r="C337" s="26"/>
      <c r="D337" s="28"/>
      <c r="E337" s="25"/>
      <c r="F337" s="34">
        <v>25</v>
      </c>
      <c r="G337" s="1">
        <v>1.61</v>
      </c>
      <c r="H337" s="1"/>
      <c r="I337" s="1">
        <v>2.2999999999999998</v>
      </c>
      <c r="J337" s="35">
        <f t="shared" si="10"/>
        <v>92.575000000000003</v>
      </c>
      <c r="K337" s="26"/>
      <c r="L337" s="26"/>
      <c r="M337" s="26"/>
    </row>
    <row r="338" spans="1:13" ht="15.15" customHeight="1" thickBot="1" x14ac:dyDescent="0.35">
      <c r="A338" s="26"/>
      <c r="B338" s="26"/>
      <c r="C338" s="26"/>
      <c r="D338" s="28"/>
      <c r="E338" s="25"/>
      <c r="F338" s="34">
        <v>1</v>
      </c>
      <c r="G338" s="1">
        <v>8</v>
      </c>
      <c r="H338" s="1"/>
      <c r="I338" s="1">
        <v>2.6</v>
      </c>
      <c r="J338" s="35">
        <f t="shared" si="10"/>
        <v>20.8</v>
      </c>
      <c r="K338" s="26"/>
      <c r="L338" s="26"/>
      <c r="M338" s="26"/>
    </row>
    <row r="339" spans="1:13" ht="15.15" customHeight="1" thickBot="1" x14ac:dyDescent="0.35">
      <c r="A339" s="26"/>
      <c r="B339" s="26"/>
      <c r="C339" s="26"/>
      <c r="D339" s="28"/>
      <c r="E339" s="25" t="s">
        <v>479</v>
      </c>
      <c r="F339" s="34">
        <v>-2</v>
      </c>
      <c r="G339" s="1">
        <v>0.92</v>
      </c>
      <c r="H339" s="1"/>
      <c r="I339" s="1">
        <v>2.2999999999999998</v>
      </c>
      <c r="J339" s="35">
        <f t="shared" si="10"/>
        <v>-4.2320000000000002</v>
      </c>
      <c r="K339" s="26"/>
      <c r="L339" s="26"/>
      <c r="M339" s="26"/>
    </row>
    <row r="340" spans="1:13" ht="15.15" customHeight="1" thickBot="1" x14ac:dyDescent="0.35">
      <c r="A340" s="26"/>
      <c r="B340" s="26"/>
      <c r="C340" s="26"/>
      <c r="D340" s="28"/>
      <c r="E340" s="25"/>
      <c r="F340" s="34">
        <v>-1</v>
      </c>
      <c r="G340" s="1">
        <v>0.82</v>
      </c>
      <c r="H340" s="1"/>
      <c r="I340" s="1">
        <v>2.2999999999999998</v>
      </c>
      <c r="J340" s="35">
        <f t="shared" si="10"/>
        <v>-1.8859999999999999</v>
      </c>
      <c r="K340" s="26"/>
      <c r="L340" s="26"/>
      <c r="M340" s="26"/>
    </row>
    <row r="341" spans="1:13" ht="15.15" customHeight="1" thickBot="1" x14ac:dyDescent="0.35">
      <c r="A341" s="26"/>
      <c r="B341" s="26"/>
      <c r="C341" s="26"/>
      <c r="D341" s="28"/>
      <c r="E341" s="25" t="s">
        <v>480</v>
      </c>
      <c r="F341" s="34">
        <v>1</v>
      </c>
      <c r="G341" s="1">
        <v>10.5</v>
      </c>
      <c r="H341" s="1"/>
      <c r="I341" s="1">
        <v>2.2999999999999998</v>
      </c>
      <c r="J341" s="35">
        <f t="shared" si="10"/>
        <v>24.15</v>
      </c>
      <c r="K341" s="26"/>
      <c r="L341" s="26"/>
      <c r="M341" s="26"/>
    </row>
    <row r="342" spans="1:13" ht="15.15" customHeight="1" thickBot="1" x14ac:dyDescent="0.35">
      <c r="A342" s="26"/>
      <c r="B342" s="26"/>
      <c r="C342" s="26"/>
      <c r="D342" s="28"/>
      <c r="E342" s="25" t="s">
        <v>481</v>
      </c>
      <c r="F342" s="34">
        <v>-1</v>
      </c>
      <c r="G342" s="1">
        <v>0.92</v>
      </c>
      <c r="H342" s="1"/>
      <c r="I342" s="1">
        <v>2.2999999999999998</v>
      </c>
      <c r="J342" s="35">
        <f t="shared" si="10"/>
        <v>-2.1160000000000001</v>
      </c>
      <c r="K342" s="26"/>
      <c r="L342" s="26"/>
      <c r="M342" s="26"/>
    </row>
    <row r="343" spans="1:13" ht="15.15" customHeight="1" thickBot="1" x14ac:dyDescent="0.35">
      <c r="A343" s="26"/>
      <c r="B343" s="26"/>
      <c r="C343" s="26"/>
      <c r="D343" s="28"/>
      <c r="E343" s="25" t="s">
        <v>482</v>
      </c>
      <c r="F343" s="34">
        <v>1</v>
      </c>
      <c r="G343" s="1">
        <v>18.34</v>
      </c>
      <c r="H343" s="1"/>
      <c r="I343" s="1">
        <v>2.2999999999999998</v>
      </c>
      <c r="J343" s="35">
        <f t="shared" si="10"/>
        <v>42.182000000000002</v>
      </c>
      <c r="K343" s="26"/>
      <c r="L343" s="26"/>
      <c r="M343" s="26"/>
    </row>
    <row r="344" spans="1:13" ht="15.15" customHeight="1" thickBot="1" x14ac:dyDescent="0.35">
      <c r="A344" s="26"/>
      <c r="B344" s="26"/>
      <c r="C344" s="26"/>
      <c r="D344" s="28"/>
      <c r="E344" s="25" t="s">
        <v>483</v>
      </c>
      <c r="F344" s="34">
        <v>6</v>
      </c>
      <c r="G344" s="1">
        <v>0.8</v>
      </c>
      <c r="H344" s="1"/>
      <c r="I344" s="1">
        <v>2.2999999999999998</v>
      </c>
      <c r="J344" s="35">
        <f t="shared" si="10"/>
        <v>11.04</v>
      </c>
      <c r="K344" s="26"/>
      <c r="L344" s="26"/>
      <c r="M344" s="26"/>
    </row>
    <row r="345" spans="1:13" ht="15.15" customHeight="1" thickBot="1" x14ac:dyDescent="0.35">
      <c r="A345" s="26"/>
      <c r="B345" s="26"/>
      <c r="C345" s="26"/>
      <c r="D345" s="28"/>
      <c r="E345" s="25" t="s">
        <v>484</v>
      </c>
      <c r="F345" s="34">
        <v>13</v>
      </c>
      <c r="G345" s="1">
        <v>0.83</v>
      </c>
      <c r="H345" s="1"/>
      <c r="I345" s="1">
        <v>2.6</v>
      </c>
      <c r="J345" s="35">
        <f t="shared" si="10"/>
        <v>28.053999999999998</v>
      </c>
      <c r="K345" s="26"/>
      <c r="L345" s="26"/>
      <c r="M345" s="26"/>
    </row>
    <row r="346" spans="1:13" ht="15.15" customHeight="1" thickBot="1" x14ac:dyDescent="0.35">
      <c r="A346" s="26"/>
      <c r="B346" s="26"/>
      <c r="C346" s="26"/>
      <c r="D346" s="28"/>
      <c r="E346" s="25" t="s">
        <v>485</v>
      </c>
      <c r="F346" s="34">
        <v>1</v>
      </c>
      <c r="G346" s="1">
        <v>12.38</v>
      </c>
      <c r="H346" s="1"/>
      <c r="I346" s="1">
        <v>2.2999999999999998</v>
      </c>
      <c r="J346" s="35">
        <f t="shared" si="10"/>
        <v>28.474</v>
      </c>
      <c r="K346" s="26"/>
      <c r="L346" s="26"/>
      <c r="M346" s="26"/>
    </row>
    <row r="347" spans="1:13" ht="15.15" customHeight="1" thickBot="1" x14ac:dyDescent="0.35">
      <c r="A347" s="26"/>
      <c r="B347" s="26"/>
      <c r="C347" s="26"/>
      <c r="D347" s="28"/>
      <c r="E347" s="25" t="s">
        <v>486</v>
      </c>
      <c r="F347" s="34">
        <v>-1</v>
      </c>
      <c r="G347" s="1">
        <v>0.92</v>
      </c>
      <c r="H347" s="1"/>
      <c r="I347" s="1">
        <v>2.2999999999999998</v>
      </c>
      <c r="J347" s="35">
        <f t="shared" si="10"/>
        <v>-2.1160000000000001</v>
      </c>
      <c r="K347" s="26"/>
      <c r="L347" s="26"/>
      <c r="M347" s="26"/>
    </row>
    <row r="348" spans="1:13" ht="15.15" customHeight="1" thickBot="1" x14ac:dyDescent="0.35">
      <c r="A348" s="26"/>
      <c r="B348" s="26"/>
      <c r="C348" s="26"/>
      <c r="D348" s="28"/>
      <c r="E348" s="25" t="s">
        <v>487</v>
      </c>
      <c r="F348" s="34">
        <v>1</v>
      </c>
      <c r="G348" s="1">
        <v>9.6199999999999992</v>
      </c>
      <c r="H348" s="1"/>
      <c r="I348" s="1">
        <v>2.2999999999999998</v>
      </c>
      <c r="J348" s="35">
        <f t="shared" si="10"/>
        <v>22.126000000000001</v>
      </c>
      <c r="K348" s="26"/>
      <c r="L348" s="26"/>
      <c r="M348" s="26"/>
    </row>
    <row r="349" spans="1:13" ht="15.15" customHeight="1" thickBot="1" x14ac:dyDescent="0.35">
      <c r="A349" s="26"/>
      <c r="B349" s="26"/>
      <c r="C349" s="26"/>
      <c r="D349" s="28"/>
      <c r="E349" s="25" t="s">
        <v>488</v>
      </c>
      <c r="F349" s="34">
        <v>-1</v>
      </c>
      <c r="G349" s="1">
        <v>0.82</v>
      </c>
      <c r="H349" s="1"/>
      <c r="I349" s="1">
        <v>2.2999999999999998</v>
      </c>
      <c r="J349" s="35">
        <f t="shared" si="10"/>
        <v>-1.8859999999999999</v>
      </c>
      <c r="K349" s="5">
        <f>SUM(J312:J349)</f>
        <v>564.83799999999997</v>
      </c>
      <c r="L349" s="26"/>
      <c r="M349" s="26"/>
    </row>
    <row r="350" spans="1:13" ht="21.3" customHeight="1" thickBot="1" x14ac:dyDescent="0.35">
      <c r="A350" s="24" t="s">
        <v>489</v>
      </c>
      <c r="B350" s="25" t="s">
        <v>490</v>
      </c>
      <c r="C350" s="25" t="s">
        <v>491</v>
      </c>
      <c r="D350" s="63" t="s">
        <v>492</v>
      </c>
      <c r="E350" s="63"/>
      <c r="F350" s="63"/>
      <c r="G350" s="63"/>
      <c r="H350" s="63"/>
      <c r="I350" s="63"/>
      <c r="J350" s="63"/>
      <c r="K350" s="1">
        <f>SUM(K353:K388)</f>
        <v>422.91500000000002</v>
      </c>
      <c r="L350" s="3">
        <f>ROUND(0*(1+M2/100),2)</f>
        <v>0</v>
      </c>
      <c r="M350" s="9">
        <f>ROUND(K350*L350,2)</f>
        <v>0</v>
      </c>
    </row>
    <row r="351" spans="1:13" ht="76.8" customHeight="1" thickBot="1" x14ac:dyDescent="0.35">
      <c r="A351" s="26"/>
      <c r="B351" s="26"/>
      <c r="C351" s="26"/>
      <c r="D351" s="63" t="s">
        <v>493</v>
      </c>
      <c r="E351" s="63"/>
      <c r="F351" s="63"/>
      <c r="G351" s="63"/>
      <c r="H351" s="63"/>
      <c r="I351" s="63"/>
      <c r="J351" s="63"/>
      <c r="K351" s="63"/>
      <c r="L351" s="63"/>
      <c r="M351" s="63"/>
    </row>
    <row r="352" spans="1:13" ht="15.15" customHeight="1" thickBot="1" x14ac:dyDescent="0.35">
      <c r="A352" s="26"/>
      <c r="B352" s="26"/>
      <c r="C352" s="26"/>
      <c r="D352" s="26"/>
      <c r="E352" s="27"/>
      <c r="F352" s="7" t="s">
        <v>494</v>
      </c>
      <c r="G352" s="7" t="s">
        <v>495</v>
      </c>
      <c r="H352" s="7" t="s">
        <v>496</v>
      </c>
      <c r="I352" s="7" t="s">
        <v>497</v>
      </c>
      <c r="J352" s="7" t="s">
        <v>498</v>
      </c>
      <c r="K352" s="7" t="s">
        <v>499</v>
      </c>
      <c r="L352" s="26"/>
      <c r="M352" s="26"/>
    </row>
    <row r="353" spans="1:13" ht="15.15" customHeight="1" thickBot="1" x14ac:dyDescent="0.35">
      <c r="A353" s="26"/>
      <c r="B353" s="26"/>
      <c r="C353" s="26"/>
      <c r="D353" s="28"/>
      <c r="E353" s="29" t="s">
        <v>500</v>
      </c>
      <c r="F353" s="30">
        <v>1</v>
      </c>
      <c r="G353" s="31">
        <v>16.93</v>
      </c>
      <c r="H353" s="31"/>
      <c r="I353" s="31">
        <v>2.5</v>
      </c>
      <c r="J353" s="32">
        <f t="shared" ref="J353:J367" si="11">ROUND(F353*G353*I353,3)</f>
        <v>42.325000000000003</v>
      </c>
      <c r="K353" s="33"/>
      <c r="L353" s="26"/>
      <c r="M353" s="26"/>
    </row>
    <row r="354" spans="1:13" ht="15.15" customHeight="1" thickBot="1" x14ac:dyDescent="0.35">
      <c r="A354" s="26"/>
      <c r="B354" s="26"/>
      <c r="C354" s="26"/>
      <c r="D354" s="28"/>
      <c r="E354" s="25" t="s">
        <v>501</v>
      </c>
      <c r="F354" s="34">
        <v>-4</v>
      </c>
      <c r="G354" s="1">
        <v>0.92</v>
      </c>
      <c r="H354" s="1"/>
      <c r="I354" s="1">
        <v>2.0299999999999998</v>
      </c>
      <c r="J354" s="35">
        <f t="shared" si="11"/>
        <v>-7.47</v>
      </c>
      <c r="K354" s="26"/>
      <c r="L354" s="26"/>
      <c r="M354" s="26"/>
    </row>
    <row r="355" spans="1:13" ht="15.15" customHeight="1" thickBot="1" x14ac:dyDescent="0.35">
      <c r="A355" s="26"/>
      <c r="B355" s="26"/>
      <c r="C355" s="26"/>
      <c r="D355" s="28"/>
      <c r="E355" s="25" t="s">
        <v>502</v>
      </c>
      <c r="F355" s="34">
        <v>1</v>
      </c>
      <c r="G355" s="1">
        <v>8.39</v>
      </c>
      <c r="H355" s="1"/>
      <c r="I355" s="1">
        <v>2.2999999999999998</v>
      </c>
      <c r="J355" s="35">
        <f t="shared" si="11"/>
        <v>19.297000000000001</v>
      </c>
      <c r="K355" s="26"/>
      <c r="L355" s="26"/>
      <c r="M355" s="26"/>
    </row>
    <row r="356" spans="1:13" ht="15.15" customHeight="1" thickBot="1" x14ac:dyDescent="0.35">
      <c r="A356" s="26"/>
      <c r="B356" s="26"/>
      <c r="C356" s="26"/>
      <c r="D356" s="28"/>
      <c r="E356" s="25" t="s">
        <v>503</v>
      </c>
      <c r="F356" s="34">
        <v>-1</v>
      </c>
      <c r="G356" s="1">
        <v>0.92</v>
      </c>
      <c r="H356" s="1"/>
      <c r="I356" s="1">
        <v>2.0299999999999998</v>
      </c>
      <c r="J356" s="35">
        <f t="shared" si="11"/>
        <v>-1.8680000000000001</v>
      </c>
      <c r="K356" s="26"/>
      <c r="L356" s="26"/>
      <c r="M356" s="26"/>
    </row>
    <row r="357" spans="1:13" ht="15.15" customHeight="1" thickBot="1" x14ac:dyDescent="0.35">
      <c r="A357" s="26"/>
      <c r="B357" s="26"/>
      <c r="C357" s="26"/>
      <c r="D357" s="28"/>
      <c r="E357" s="25"/>
      <c r="F357" s="34">
        <v>-1</v>
      </c>
      <c r="G357" s="1">
        <v>1</v>
      </c>
      <c r="H357" s="1"/>
      <c r="I357" s="1">
        <v>2.1</v>
      </c>
      <c r="J357" s="35">
        <f t="shared" si="11"/>
        <v>-2.1</v>
      </c>
      <c r="K357" s="26"/>
      <c r="L357" s="26"/>
      <c r="M357" s="26"/>
    </row>
    <row r="358" spans="1:13" ht="15.15" customHeight="1" thickBot="1" x14ac:dyDescent="0.35">
      <c r="A358" s="26"/>
      <c r="B358" s="26"/>
      <c r="C358" s="26"/>
      <c r="D358" s="28"/>
      <c r="E358" s="25" t="s">
        <v>504</v>
      </c>
      <c r="F358" s="34">
        <v>1</v>
      </c>
      <c r="G358" s="1">
        <v>7.66</v>
      </c>
      <c r="H358" s="1"/>
      <c r="I358" s="1">
        <v>2.5</v>
      </c>
      <c r="J358" s="35">
        <f t="shared" si="11"/>
        <v>19.149999999999999</v>
      </c>
      <c r="K358" s="26"/>
      <c r="L358" s="26"/>
      <c r="M358" s="26"/>
    </row>
    <row r="359" spans="1:13" ht="15.15" customHeight="1" thickBot="1" x14ac:dyDescent="0.35">
      <c r="A359" s="26"/>
      <c r="B359" s="26"/>
      <c r="C359" s="26"/>
      <c r="D359" s="28"/>
      <c r="E359" s="25"/>
      <c r="F359" s="34">
        <v>1</v>
      </c>
      <c r="G359" s="1">
        <v>3.11</v>
      </c>
      <c r="H359" s="1"/>
      <c r="I359" s="1">
        <v>2.5</v>
      </c>
      <c r="J359" s="35">
        <f t="shared" si="11"/>
        <v>7.7750000000000004</v>
      </c>
      <c r="K359" s="26"/>
      <c r="L359" s="26"/>
      <c r="M359" s="26"/>
    </row>
    <row r="360" spans="1:13" ht="15.15" customHeight="1" thickBot="1" x14ac:dyDescent="0.35">
      <c r="A360" s="26"/>
      <c r="B360" s="26"/>
      <c r="C360" s="26"/>
      <c r="D360" s="28"/>
      <c r="E360" s="25"/>
      <c r="F360" s="34">
        <v>1</v>
      </c>
      <c r="G360" s="1">
        <v>0.98</v>
      </c>
      <c r="H360" s="1"/>
      <c r="I360" s="1">
        <v>2.5</v>
      </c>
      <c r="J360" s="35">
        <f t="shared" si="11"/>
        <v>2.4500000000000002</v>
      </c>
      <c r="K360" s="26"/>
      <c r="L360" s="26"/>
      <c r="M360" s="26"/>
    </row>
    <row r="361" spans="1:13" ht="15.15" customHeight="1" thickBot="1" x14ac:dyDescent="0.35">
      <c r="A361" s="26"/>
      <c r="B361" s="26"/>
      <c r="C361" s="26"/>
      <c r="D361" s="28"/>
      <c r="E361" s="25"/>
      <c r="F361" s="34">
        <v>1</v>
      </c>
      <c r="G361" s="1">
        <v>3.05</v>
      </c>
      <c r="H361" s="1"/>
      <c r="I361" s="1">
        <v>2.5</v>
      </c>
      <c r="J361" s="35">
        <f t="shared" si="11"/>
        <v>7.625</v>
      </c>
      <c r="K361" s="26"/>
      <c r="L361" s="26"/>
      <c r="M361" s="26"/>
    </row>
    <row r="362" spans="1:13" ht="15.15" customHeight="1" thickBot="1" x14ac:dyDescent="0.35">
      <c r="A362" s="26"/>
      <c r="B362" s="26"/>
      <c r="C362" s="26"/>
      <c r="D362" s="28"/>
      <c r="E362" s="25"/>
      <c r="F362" s="34">
        <v>7</v>
      </c>
      <c r="G362" s="1">
        <v>1.86</v>
      </c>
      <c r="H362" s="1"/>
      <c r="I362" s="1">
        <v>2.2999999999999998</v>
      </c>
      <c r="J362" s="35">
        <f t="shared" si="11"/>
        <v>29.946000000000002</v>
      </c>
      <c r="K362" s="26"/>
      <c r="L362" s="26"/>
      <c r="M362" s="26"/>
    </row>
    <row r="363" spans="1:13" ht="15.15" customHeight="1" thickBot="1" x14ac:dyDescent="0.35">
      <c r="A363" s="26"/>
      <c r="B363" s="26"/>
      <c r="C363" s="26"/>
      <c r="D363" s="28"/>
      <c r="E363" s="25"/>
      <c r="F363" s="34">
        <v>6</v>
      </c>
      <c r="G363" s="1">
        <v>1.56</v>
      </c>
      <c r="H363" s="1"/>
      <c r="I363" s="1">
        <v>2</v>
      </c>
      <c r="J363" s="35">
        <f t="shared" si="11"/>
        <v>18.72</v>
      </c>
      <c r="K363" s="26"/>
      <c r="L363" s="26"/>
      <c r="M363" s="26"/>
    </row>
    <row r="364" spans="1:13" ht="15.15" customHeight="1" thickBot="1" x14ac:dyDescent="0.35">
      <c r="A364" s="26"/>
      <c r="B364" s="26"/>
      <c r="C364" s="26"/>
      <c r="D364" s="28"/>
      <c r="E364" s="25"/>
      <c r="F364" s="34">
        <v>3</v>
      </c>
      <c r="G364" s="1">
        <v>1.56</v>
      </c>
      <c r="H364" s="1"/>
      <c r="I364" s="1">
        <v>2.2999999999999998</v>
      </c>
      <c r="J364" s="35">
        <f t="shared" si="11"/>
        <v>10.763999999999999</v>
      </c>
      <c r="K364" s="26"/>
      <c r="L364" s="26"/>
      <c r="M364" s="26"/>
    </row>
    <row r="365" spans="1:13" ht="15.15" customHeight="1" thickBot="1" x14ac:dyDescent="0.35">
      <c r="A365" s="26"/>
      <c r="B365" s="26"/>
      <c r="C365" s="26"/>
      <c r="D365" s="28"/>
      <c r="E365" s="25"/>
      <c r="F365" s="34">
        <v>12</v>
      </c>
      <c r="G365" s="1">
        <v>0.2</v>
      </c>
      <c r="H365" s="1"/>
      <c r="I365" s="1">
        <v>2.2999999999999998</v>
      </c>
      <c r="J365" s="35">
        <f t="shared" si="11"/>
        <v>5.52</v>
      </c>
      <c r="K365" s="26"/>
      <c r="L365" s="26"/>
      <c r="M365" s="26"/>
    </row>
    <row r="366" spans="1:13" ht="15.15" customHeight="1" thickBot="1" x14ac:dyDescent="0.35">
      <c r="A366" s="26"/>
      <c r="B366" s="26"/>
      <c r="C366" s="26"/>
      <c r="D366" s="28"/>
      <c r="E366" s="25"/>
      <c r="F366" s="34">
        <v>1</v>
      </c>
      <c r="G366" s="1">
        <v>1.4</v>
      </c>
      <c r="H366" s="1"/>
      <c r="I366" s="1">
        <v>2.5</v>
      </c>
      <c r="J366" s="35">
        <f t="shared" si="11"/>
        <v>3.5</v>
      </c>
      <c r="K366" s="26"/>
      <c r="L366" s="26"/>
      <c r="M366" s="26"/>
    </row>
    <row r="367" spans="1:13" ht="15.15" customHeight="1" thickBot="1" x14ac:dyDescent="0.35">
      <c r="A367" s="26"/>
      <c r="B367" s="26"/>
      <c r="C367" s="26"/>
      <c r="D367" s="28"/>
      <c r="E367" s="25" t="s">
        <v>505</v>
      </c>
      <c r="F367" s="34">
        <v>-1</v>
      </c>
      <c r="G367" s="1">
        <v>1</v>
      </c>
      <c r="H367" s="1"/>
      <c r="I367" s="1">
        <v>2.1</v>
      </c>
      <c r="J367" s="35">
        <f t="shared" si="11"/>
        <v>-2.1</v>
      </c>
      <c r="K367" s="26"/>
      <c r="L367" s="26"/>
      <c r="M367" s="26"/>
    </row>
    <row r="368" spans="1:13" ht="21.3" customHeight="1" thickBot="1" x14ac:dyDescent="0.35">
      <c r="A368" s="26"/>
      <c r="B368" s="26"/>
      <c r="C368" s="26"/>
      <c r="D368" s="28"/>
      <c r="E368" s="25" t="s">
        <v>506</v>
      </c>
      <c r="F368" s="34">
        <v>3</v>
      </c>
      <c r="G368" s="1">
        <v>1.56</v>
      </c>
      <c r="H368" s="1">
        <v>0.1</v>
      </c>
      <c r="I368" s="1"/>
      <c r="J368" s="35">
        <f>ROUND(F368*G368*H368,3)</f>
        <v>0.46800000000000003</v>
      </c>
      <c r="K368" s="26"/>
      <c r="L368" s="26"/>
      <c r="M368" s="26"/>
    </row>
    <row r="369" spans="1:13" ht="15.15" customHeight="1" thickBot="1" x14ac:dyDescent="0.35">
      <c r="A369" s="26"/>
      <c r="B369" s="26"/>
      <c r="C369" s="26"/>
      <c r="D369" s="28"/>
      <c r="E369" s="25" t="s">
        <v>507</v>
      </c>
      <c r="F369" s="34">
        <v>1</v>
      </c>
      <c r="G369" s="1">
        <v>8.9</v>
      </c>
      <c r="H369" s="1"/>
      <c r="I369" s="1">
        <v>2.2999999999999998</v>
      </c>
      <c r="J369" s="35">
        <f t="shared" ref="J369:J385" si="12">ROUND(F369*G369*I369,3)</f>
        <v>20.47</v>
      </c>
      <c r="K369" s="26"/>
      <c r="L369" s="26"/>
      <c r="M369" s="26"/>
    </row>
    <row r="370" spans="1:13" ht="15.15" customHeight="1" thickBot="1" x14ac:dyDescent="0.35">
      <c r="A370" s="26"/>
      <c r="B370" s="26"/>
      <c r="C370" s="26"/>
      <c r="D370" s="28"/>
      <c r="E370" s="25" t="s">
        <v>508</v>
      </c>
      <c r="F370" s="34">
        <v>-1</v>
      </c>
      <c r="G370" s="1">
        <v>0.92</v>
      </c>
      <c r="H370" s="1"/>
      <c r="I370" s="1">
        <v>2.2999999999999998</v>
      </c>
      <c r="J370" s="35">
        <f t="shared" si="12"/>
        <v>-2.1160000000000001</v>
      </c>
      <c r="K370" s="26"/>
      <c r="L370" s="26"/>
      <c r="M370" s="26"/>
    </row>
    <row r="371" spans="1:13" ht="15.15" customHeight="1" thickBot="1" x14ac:dyDescent="0.35">
      <c r="A371" s="26"/>
      <c r="B371" s="26"/>
      <c r="C371" s="26"/>
      <c r="D371" s="28"/>
      <c r="E371" s="25" t="s">
        <v>509</v>
      </c>
      <c r="F371" s="34">
        <v>1</v>
      </c>
      <c r="G371" s="1">
        <v>9.8000000000000007</v>
      </c>
      <c r="H371" s="1"/>
      <c r="I371" s="1">
        <v>2.38</v>
      </c>
      <c r="J371" s="35">
        <f t="shared" si="12"/>
        <v>23.324000000000002</v>
      </c>
      <c r="K371" s="26"/>
      <c r="L371" s="26"/>
      <c r="M371" s="26"/>
    </row>
    <row r="372" spans="1:13" ht="15.15" customHeight="1" thickBot="1" x14ac:dyDescent="0.35">
      <c r="A372" s="26"/>
      <c r="B372" s="26"/>
      <c r="C372" s="26"/>
      <c r="D372" s="28"/>
      <c r="E372" s="25" t="s">
        <v>510</v>
      </c>
      <c r="F372" s="34">
        <v>-1</v>
      </c>
      <c r="G372" s="1">
        <v>0.92</v>
      </c>
      <c r="H372" s="1"/>
      <c r="I372" s="1">
        <v>2.0299999999999998</v>
      </c>
      <c r="J372" s="35">
        <f t="shared" si="12"/>
        <v>-1.8680000000000001</v>
      </c>
      <c r="K372" s="26"/>
      <c r="L372" s="26"/>
      <c r="M372" s="26"/>
    </row>
    <row r="373" spans="1:13" ht="15.15" customHeight="1" thickBot="1" x14ac:dyDescent="0.35">
      <c r="A373" s="26"/>
      <c r="B373" s="26"/>
      <c r="C373" s="26"/>
      <c r="D373" s="28"/>
      <c r="E373" s="25"/>
      <c r="F373" s="34">
        <v>-1</v>
      </c>
      <c r="G373" s="1">
        <v>1</v>
      </c>
      <c r="H373" s="1"/>
      <c r="I373" s="1">
        <v>2.1</v>
      </c>
      <c r="J373" s="35">
        <f t="shared" si="12"/>
        <v>-2.1</v>
      </c>
      <c r="K373" s="26"/>
      <c r="L373" s="26"/>
      <c r="M373" s="26"/>
    </row>
    <row r="374" spans="1:13" ht="15.15" customHeight="1" thickBot="1" x14ac:dyDescent="0.35">
      <c r="A374" s="26"/>
      <c r="B374" s="26"/>
      <c r="C374" s="26"/>
      <c r="D374" s="28"/>
      <c r="E374" s="25" t="s">
        <v>511</v>
      </c>
      <c r="F374" s="34">
        <v>4</v>
      </c>
      <c r="G374" s="1">
        <v>0.9</v>
      </c>
      <c r="H374" s="1"/>
      <c r="I374" s="1">
        <v>2.7</v>
      </c>
      <c r="J374" s="35">
        <f t="shared" si="12"/>
        <v>9.7200000000000006</v>
      </c>
      <c r="K374" s="26"/>
      <c r="L374" s="26"/>
      <c r="M374" s="26"/>
    </row>
    <row r="375" spans="1:13" ht="15.15" customHeight="1" thickBot="1" x14ac:dyDescent="0.35">
      <c r="A375" s="26"/>
      <c r="B375" s="26"/>
      <c r="C375" s="26"/>
      <c r="D375" s="28"/>
      <c r="E375" s="25"/>
      <c r="F375" s="34">
        <v>1</v>
      </c>
      <c r="G375" s="1">
        <v>17.739999999999998</v>
      </c>
      <c r="H375" s="1"/>
      <c r="I375" s="1">
        <v>2.6</v>
      </c>
      <c r="J375" s="35">
        <f t="shared" si="12"/>
        <v>46.124000000000002</v>
      </c>
      <c r="K375" s="26"/>
      <c r="L375" s="26"/>
      <c r="M375" s="26"/>
    </row>
    <row r="376" spans="1:13" ht="15.15" customHeight="1" thickBot="1" x14ac:dyDescent="0.35">
      <c r="A376" s="26"/>
      <c r="B376" s="26"/>
      <c r="C376" s="26"/>
      <c r="D376" s="28"/>
      <c r="E376" s="25"/>
      <c r="F376" s="34">
        <v>1</v>
      </c>
      <c r="G376" s="1">
        <v>7.95</v>
      </c>
      <c r="H376" s="1"/>
      <c r="I376" s="1">
        <v>2.6</v>
      </c>
      <c r="J376" s="35">
        <f t="shared" si="12"/>
        <v>20.67</v>
      </c>
      <c r="K376" s="26"/>
      <c r="L376" s="26"/>
      <c r="M376" s="26"/>
    </row>
    <row r="377" spans="1:13" ht="15.15" customHeight="1" thickBot="1" x14ac:dyDescent="0.35">
      <c r="A377" s="26"/>
      <c r="B377" s="26"/>
      <c r="C377" s="26"/>
      <c r="D377" s="28"/>
      <c r="E377" s="25"/>
      <c r="F377" s="34">
        <v>1</v>
      </c>
      <c r="G377" s="1">
        <v>3.42</v>
      </c>
      <c r="H377" s="1"/>
      <c r="I377" s="1">
        <v>2.6</v>
      </c>
      <c r="J377" s="35">
        <f t="shared" si="12"/>
        <v>8.8919999999999995</v>
      </c>
      <c r="K377" s="26"/>
      <c r="L377" s="26"/>
      <c r="M377" s="26"/>
    </row>
    <row r="378" spans="1:13" ht="15.15" customHeight="1" thickBot="1" x14ac:dyDescent="0.35">
      <c r="A378" s="26"/>
      <c r="B378" s="26"/>
      <c r="C378" s="26"/>
      <c r="D378" s="28"/>
      <c r="E378" s="25"/>
      <c r="F378" s="34">
        <v>1</v>
      </c>
      <c r="G378" s="1">
        <v>1.62</v>
      </c>
      <c r="H378" s="1"/>
      <c r="I378" s="1">
        <v>2.6</v>
      </c>
      <c r="J378" s="35">
        <f t="shared" si="12"/>
        <v>4.2119999999999997</v>
      </c>
      <c r="K378" s="26"/>
      <c r="L378" s="26"/>
      <c r="M378" s="26"/>
    </row>
    <row r="379" spans="1:13" ht="15.15" customHeight="1" thickBot="1" x14ac:dyDescent="0.35">
      <c r="A379" s="26"/>
      <c r="B379" s="26"/>
      <c r="C379" s="26"/>
      <c r="D379" s="28"/>
      <c r="E379" s="25"/>
      <c r="F379" s="34">
        <v>6</v>
      </c>
      <c r="G379" s="1">
        <v>1.54</v>
      </c>
      <c r="H379" s="1"/>
      <c r="I379" s="1">
        <v>2.2999999999999998</v>
      </c>
      <c r="J379" s="35">
        <f t="shared" si="12"/>
        <v>21.251999999999999</v>
      </c>
      <c r="K379" s="26"/>
      <c r="L379" s="26"/>
      <c r="M379" s="26"/>
    </row>
    <row r="380" spans="1:13" ht="15.15" customHeight="1" thickBot="1" x14ac:dyDescent="0.35">
      <c r="A380" s="26"/>
      <c r="B380" s="26"/>
      <c r="C380" s="26"/>
      <c r="D380" s="28"/>
      <c r="E380" s="25"/>
      <c r="F380" s="34">
        <v>24</v>
      </c>
      <c r="G380" s="1">
        <v>1.62</v>
      </c>
      <c r="H380" s="1"/>
      <c r="I380" s="1">
        <v>2</v>
      </c>
      <c r="J380" s="35">
        <f t="shared" si="12"/>
        <v>77.760000000000005</v>
      </c>
      <c r="K380" s="26"/>
      <c r="L380" s="26"/>
      <c r="M380" s="26"/>
    </row>
    <row r="381" spans="1:13" ht="15.15" customHeight="1" thickBot="1" x14ac:dyDescent="0.35">
      <c r="A381" s="26"/>
      <c r="B381" s="26"/>
      <c r="C381" s="26"/>
      <c r="D381" s="28"/>
      <c r="E381" s="25"/>
      <c r="F381" s="34">
        <v>6</v>
      </c>
      <c r="G381" s="1">
        <v>1.62</v>
      </c>
      <c r="H381" s="1"/>
      <c r="I381" s="1">
        <v>2.2999999999999998</v>
      </c>
      <c r="J381" s="35">
        <f t="shared" si="12"/>
        <v>22.356000000000002</v>
      </c>
      <c r="K381" s="26"/>
      <c r="L381" s="26"/>
      <c r="M381" s="26"/>
    </row>
    <row r="382" spans="1:13" ht="15.15" customHeight="1" thickBot="1" x14ac:dyDescent="0.35">
      <c r="A382" s="26"/>
      <c r="B382" s="26"/>
      <c r="C382" s="26"/>
      <c r="D382" s="28"/>
      <c r="E382" s="25"/>
      <c r="F382" s="34">
        <v>1</v>
      </c>
      <c r="G382" s="1">
        <v>1.45</v>
      </c>
      <c r="H382" s="1"/>
      <c r="I382" s="1">
        <v>2.2999999999999998</v>
      </c>
      <c r="J382" s="35">
        <f t="shared" si="12"/>
        <v>3.335</v>
      </c>
      <c r="K382" s="26"/>
      <c r="L382" s="26"/>
      <c r="M382" s="26"/>
    </row>
    <row r="383" spans="1:13" ht="15.15" customHeight="1" thickBot="1" x14ac:dyDescent="0.35">
      <c r="A383" s="26"/>
      <c r="B383" s="26"/>
      <c r="C383" s="26"/>
      <c r="D383" s="28"/>
      <c r="E383" s="25"/>
      <c r="F383" s="34">
        <v>12</v>
      </c>
      <c r="G383" s="1">
        <v>0.2</v>
      </c>
      <c r="H383" s="1"/>
      <c r="I383" s="1">
        <v>2.2999999999999998</v>
      </c>
      <c r="J383" s="35">
        <f t="shared" si="12"/>
        <v>5.52</v>
      </c>
      <c r="K383" s="26"/>
      <c r="L383" s="26"/>
      <c r="M383" s="26"/>
    </row>
    <row r="384" spans="1:13" ht="15.15" customHeight="1" thickBot="1" x14ac:dyDescent="0.35">
      <c r="A384" s="26"/>
      <c r="B384" s="26"/>
      <c r="C384" s="26"/>
      <c r="D384" s="28"/>
      <c r="E384" s="25" t="s">
        <v>512</v>
      </c>
      <c r="F384" s="34">
        <v>-2</v>
      </c>
      <c r="G384" s="1">
        <v>0.92</v>
      </c>
      <c r="H384" s="1"/>
      <c r="I384" s="1">
        <v>2.2999999999999998</v>
      </c>
      <c r="J384" s="35">
        <f t="shared" si="12"/>
        <v>-4.2320000000000002</v>
      </c>
      <c r="K384" s="26"/>
      <c r="L384" s="26"/>
      <c r="M384" s="26"/>
    </row>
    <row r="385" spans="1:13" ht="15.15" customHeight="1" thickBot="1" x14ac:dyDescent="0.35">
      <c r="A385" s="26"/>
      <c r="B385" s="26"/>
      <c r="C385" s="26"/>
      <c r="D385" s="28"/>
      <c r="E385" s="25"/>
      <c r="F385" s="34">
        <v>-2</v>
      </c>
      <c r="G385" s="1">
        <v>0.82</v>
      </c>
      <c r="H385" s="1"/>
      <c r="I385" s="1">
        <v>2.2999999999999998</v>
      </c>
      <c r="J385" s="35">
        <f t="shared" si="12"/>
        <v>-3.7719999999999998</v>
      </c>
      <c r="K385" s="26"/>
      <c r="L385" s="26"/>
      <c r="M385" s="26"/>
    </row>
    <row r="386" spans="1:13" ht="21.3" customHeight="1" thickBot="1" x14ac:dyDescent="0.35">
      <c r="A386" s="26"/>
      <c r="B386" s="26"/>
      <c r="C386" s="26"/>
      <c r="D386" s="28"/>
      <c r="E386" s="25" t="s">
        <v>513</v>
      </c>
      <c r="F386" s="34">
        <v>12</v>
      </c>
      <c r="G386" s="1">
        <v>1.61</v>
      </c>
      <c r="H386" s="1">
        <v>0.1</v>
      </c>
      <c r="I386" s="1"/>
      <c r="J386" s="35">
        <f>ROUND(F386*G386*H386,3)</f>
        <v>1.9319999999999999</v>
      </c>
      <c r="K386" s="26"/>
      <c r="L386" s="26"/>
      <c r="M386" s="26"/>
    </row>
    <row r="387" spans="1:13" ht="15.15" customHeight="1" thickBot="1" x14ac:dyDescent="0.35">
      <c r="A387" s="26"/>
      <c r="B387" s="26"/>
      <c r="C387" s="26"/>
      <c r="D387" s="28"/>
      <c r="E387" s="25" t="s">
        <v>514</v>
      </c>
      <c r="F387" s="34">
        <v>1</v>
      </c>
      <c r="G387" s="1">
        <v>8.5</v>
      </c>
      <c r="H387" s="1"/>
      <c r="I387" s="1">
        <v>2.2999999999999998</v>
      </c>
      <c r="J387" s="35">
        <f>ROUND(F387*G387*I387,3)</f>
        <v>19.55</v>
      </c>
      <c r="K387" s="26"/>
      <c r="L387" s="26"/>
      <c r="M387" s="26"/>
    </row>
    <row r="388" spans="1:13" ht="15.15" customHeight="1" thickBot="1" x14ac:dyDescent="0.35">
      <c r="A388" s="26"/>
      <c r="B388" s="26"/>
      <c r="C388" s="26"/>
      <c r="D388" s="28"/>
      <c r="E388" s="25" t="s">
        <v>515</v>
      </c>
      <c r="F388" s="34">
        <v>-1</v>
      </c>
      <c r="G388" s="1">
        <v>0.92</v>
      </c>
      <c r="H388" s="1"/>
      <c r="I388" s="1">
        <v>2.2999999999999998</v>
      </c>
      <c r="J388" s="35">
        <f>ROUND(F388*G388*I388,3)</f>
        <v>-2.1160000000000001</v>
      </c>
      <c r="K388" s="5">
        <f>SUM(J353:J388)</f>
        <v>422.91500000000002</v>
      </c>
      <c r="L388" s="26"/>
      <c r="M388" s="26"/>
    </row>
    <row r="389" spans="1:13" ht="21.3" customHeight="1" thickBot="1" x14ac:dyDescent="0.35">
      <c r="A389" s="24" t="s">
        <v>516</v>
      </c>
      <c r="B389" s="25" t="s">
        <v>517</v>
      </c>
      <c r="C389" s="25" t="s">
        <v>518</v>
      </c>
      <c r="D389" s="63" t="s">
        <v>519</v>
      </c>
      <c r="E389" s="63"/>
      <c r="F389" s="63"/>
      <c r="G389" s="63"/>
      <c r="H389" s="63"/>
      <c r="I389" s="63"/>
      <c r="J389" s="63"/>
      <c r="K389" s="1">
        <f>SUM(K392:K404)</f>
        <v>117.62200000000001</v>
      </c>
      <c r="L389" s="3">
        <f>ROUND(0*(1+M2/100),2)</f>
        <v>0</v>
      </c>
      <c r="M389" s="9">
        <f>ROUND(K389*L389,2)</f>
        <v>0</v>
      </c>
    </row>
    <row r="390" spans="1:13" ht="76.8" customHeight="1" thickBot="1" x14ac:dyDescent="0.35">
      <c r="A390" s="26"/>
      <c r="B390" s="26"/>
      <c r="C390" s="26"/>
      <c r="D390" s="63" t="s">
        <v>520</v>
      </c>
      <c r="E390" s="63"/>
      <c r="F390" s="63"/>
      <c r="G390" s="63"/>
      <c r="H390" s="63"/>
      <c r="I390" s="63"/>
      <c r="J390" s="63"/>
      <c r="K390" s="63"/>
      <c r="L390" s="63"/>
      <c r="M390" s="63"/>
    </row>
    <row r="391" spans="1:13" ht="15.15" customHeight="1" thickBot="1" x14ac:dyDescent="0.35">
      <c r="A391" s="26"/>
      <c r="B391" s="26"/>
      <c r="C391" s="26"/>
      <c r="D391" s="26"/>
      <c r="E391" s="27"/>
      <c r="F391" s="7" t="s">
        <v>521</v>
      </c>
      <c r="G391" s="7" t="s">
        <v>522</v>
      </c>
      <c r="H391" s="7" t="s">
        <v>523</v>
      </c>
      <c r="I391" s="7" t="s">
        <v>524</v>
      </c>
      <c r="J391" s="7" t="s">
        <v>525</v>
      </c>
      <c r="K391" s="7" t="s">
        <v>526</v>
      </c>
      <c r="L391" s="26"/>
      <c r="M391" s="26"/>
    </row>
    <row r="392" spans="1:13" ht="15.15" customHeight="1" thickBot="1" x14ac:dyDescent="0.35">
      <c r="A392" s="26"/>
      <c r="B392" s="26"/>
      <c r="C392" s="26"/>
      <c r="D392" s="28"/>
      <c r="E392" s="29" t="s">
        <v>527</v>
      </c>
      <c r="F392" s="30"/>
      <c r="G392" s="31"/>
      <c r="H392" s="31"/>
      <c r="I392" s="31"/>
      <c r="J392" s="36" t="s">
        <v>528</v>
      </c>
      <c r="K392" s="33"/>
      <c r="L392" s="26"/>
      <c r="M392" s="26"/>
    </row>
    <row r="393" spans="1:13" ht="15.15" customHeight="1" thickBot="1" x14ac:dyDescent="0.35">
      <c r="A393" s="26"/>
      <c r="B393" s="26"/>
      <c r="C393" s="26"/>
      <c r="D393" s="28"/>
      <c r="E393" s="25" t="s">
        <v>529</v>
      </c>
      <c r="F393" s="34">
        <v>1</v>
      </c>
      <c r="G393" s="1">
        <v>2.58</v>
      </c>
      <c r="H393" s="1"/>
      <c r="I393" s="1">
        <v>2.5</v>
      </c>
      <c r="J393" s="35">
        <f>ROUND(F393*G393*I393,3)</f>
        <v>6.45</v>
      </c>
      <c r="K393" s="26"/>
      <c r="L393" s="26"/>
      <c r="M393" s="26"/>
    </row>
    <row r="394" spans="1:13" ht="15.15" customHeight="1" thickBot="1" x14ac:dyDescent="0.35">
      <c r="A394" s="26"/>
      <c r="B394" s="26"/>
      <c r="C394" s="26"/>
      <c r="D394" s="28"/>
      <c r="E394" s="25" t="s">
        <v>530</v>
      </c>
      <c r="F394" s="34">
        <v>3</v>
      </c>
      <c r="G394" s="1">
        <v>0.9</v>
      </c>
      <c r="H394" s="1"/>
      <c r="I394" s="1">
        <v>2.2999999999999998</v>
      </c>
      <c r="J394" s="35">
        <f>ROUND(F394*G394*I394,3)</f>
        <v>6.21</v>
      </c>
      <c r="K394" s="26"/>
      <c r="L394" s="26"/>
      <c r="M394" s="26"/>
    </row>
    <row r="395" spans="1:13" ht="15.15" customHeight="1" thickBot="1" x14ac:dyDescent="0.35">
      <c r="A395" s="26"/>
      <c r="B395" s="26"/>
      <c r="C395" s="26"/>
      <c r="D395" s="28"/>
      <c r="E395" s="25" t="s">
        <v>531</v>
      </c>
      <c r="F395" s="34">
        <v>2</v>
      </c>
      <c r="G395" s="1">
        <v>0.8</v>
      </c>
      <c r="H395" s="1"/>
      <c r="I395" s="1">
        <v>2.2999999999999998</v>
      </c>
      <c r="J395" s="35">
        <f>ROUND(F395*G395*I395,3)</f>
        <v>3.68</v>
      </c>
      <c r="K395" s="26"/>
      <c r="L395" s="26"/>
      <c r="M395" s="26"/>
    </row>
    <row r="396" spans="1:13" ht="15.15" customHeight="1" thickBot="1" x14ac:dyDescent="0.35">
      <c r="A396" s="26"/>
      <c r="B396" s="26"/>
      <c r="C396" s="26"/>
      <c r="D396" s="28"/>
      <c r="E396" s="25" t="s">
        <v>532</v>
      </c>
      <c r="F396" s="34">
        <v>4</v>
      </c>
      <c r="G396" s="1">
        <v>0.89</v>
      </c>
      <c r="H396" s="1"/>
      <c r="I396" s="1">
        <v>2.5</v>
      </c>
      <c r="J396" s="35">
        <f>ROUND(F396*G396*I396,3)</f>
        <v>8.9</v>
      </c>
      <c r="K396" s="26"/>
      <c r="L396" s="26"/>
      <c r="M396" s="26"/>
    </row>
    <row r="397" spans="1:13" ht="15.15" customHeight="1" thickBot="1" x14ac:dyDescent="0.35">
      <c r="A397" s="26"/>
      <c r="B397" s="26"/>
      <c r="C397" s="26"/>
      <c r="D397" s="28"/>
      <c r="E397" s="25" t="s">
        <v>533</v>
      </c>
      <c r="F397" s="34"/>
      <c r="G397" s="1"/>
      <c r="H397" s="1"/>
      <c r="I397" s="1"/>
      <c r="J397" s="37" t="s">
        <v>534</v>
      </c>
      <c r="K397" s="26"/>
      <c r="L397" s="26"/>
      <c r="M397" s="26"/>
    </row>
    <row r="398" spans="1:13" ht="15.15" customHeight="1" thickBot="1" x14ac:dyDescent="0.35">
      <c r="A398" s="26"/>
      <c r="B398" s="26"/>
      <c r="C398" s="26"/>
      <c r="D398" s="28"/>
      <c r="E398" s="25" t="s">
        <v>535</v>
      </c>
      <c r="F398" s="34">
        <v>1</v>
      </c>
      <c r="G398" s="1">
        <v>17.399999999999999</v>
      </c>
      <c r="H398" s="1"/>
      <c r="I398" s="1">
        <v>2.2999999999999998</v>
      </c>
      <c r="J398" s="35">
        <f>ROUND(F398*G398*I398,3)</f>
        <v>40.020000000000003</v>
      </c>
      <c r="K398" s="26"/>
      <c r="L398" s="26"/>
      <c r="M398" s="26"/>
    </row>
    <row r="399" spans="1:13" ht="15.15" customHeight="1" thickBot="1" x14ac:dyDescent="0.35">
      <c r="A399" s="26"/>
      <c r="B399" s="26"/>
      <c r="C399" s="26"/>
      <c r="D399" s="28"/>
      <c r="E399" s="25" t="s">
        <v>536</v>
      </c>
      <c r="F399" s="34">
        <v>6</v>
      </c>
      <c r="G399" s="1">
        <v>0.8</v>
      </c>
      <c r="H399" s="1"/>
      <c r="I399" s="1">
        <v>2.2999999999999998</v>
      </c>
      <c r="J399" s="35">
        <f>ROUND(F399*G399*I399,3)</f>
        <v>11.04</v>
      </c>
      <c r="K399" s="26"/>
      <c r="L399" s="26"/>
      <c r="M399" s="26"/>
    </row>
    <row r="400" spans="1:13" ht="15.15" customHeight="1" thickBot="1" x14ac:dyDescent="0.35">
      <c r="A400" s="26"/>
      <c r="B400" s="26"/>
      <c r="C400" s="26"/>
      <c r="D400" s="28"/>
      <c r="E400" s="25" t="s">
        <v>537</v>
      </c>
      <c r="F400" s="34">
        <v>13</v>
      </c>
      <c r="G400" s="1">
        <v>0.8</v>
      </c>
      <c r="H400" s="1"/>
      <c r="I400" s="1">
        <v>2.6</v>
      </c>
      <c r="J400" s="35">
        <f>ROUND(F400*G400*I400,3)</f>
        <v>27.04</v>
      </c>
      <c r="K400" s="26"/>
      <c r="L400" s="26"/>
      <c r="M400" s="26"/>
    </row>
    <row r="401" spans="1:13" ht="21.3" customHeight="1" thickBot="1" x14ac:dyDescent="0.35">
      <c r="A401" s="26"/>
      <c r="B401" s="26"/>
      <c r="C401" s="26"/>
      <c r="D401" s="28"/>
      <c r="E401" s="25" t="s">
        <v>538</v>
      </c>
      <c r="F401" s="34">
        <v>2</v>
      </c>
      <c r="G401" s="1">
        <v>0.77</v>
      </c>
      <c r="H401" s="1">
        <v>0.16</v>
      </c>
      <c r="I401" s="1"/>
      <c r="J401" s="35">
        <f>ROUND(F401*G401*H401,3)</f>
        <v>0.246</v>
      </c>
      <c r="K401" s="26"/>
      <c r="L401" s="26"/>
      <c r="M401" s="26"/>
    </row>
    <row r="402" spans="1:13" ht="15.15" customHeight="1" thickBot="1" x14ac:dyDescent="0.35">
      <c r="A402" s="26"/>
      <c r="B402" s="26"/>
      <c r="C402" s="26"/>
      <c r="D402" s="28"/>
      <c r="E402" s="25"/>
      <c r="F402" s="34">
        <v>1</v>
      </c>
      <c r="G402" s="1">
        <v>7.8</v>
      </c>
      <c r="H402" s="1">
        <v>0.16</v>
      </c>
      <c r="I402" s="1"/>
      <c r="J402" s="35">
        <f>ROUND(F402*G402*H402,3)</f>
        <v>1.248</v>
      </c>
      <c r="K402" s="26"/>
      <c r="L402" s="26"/>
      <c r="M402" s="26"/>
    </row>
    <row r="403" spans="1:13" ht="15.15" customHeight="1" thickBot="1" x14ac:dyDescent="0.35">
      <c r="A403" s="26"/>
      <c r="B403" s="26"/>
      <c r="C403" s="26"/>
      <c r="D403" s="28"/>
      <c r="E403" s="25" t="s">
        <v>539</v>
      </c>
      <c r="F403" s="34">
        <v>1</v>
      </c>
      <c r="G403" s="1">
        <v>2.93</v>
      </c>
      <c r="H403" s="1"/>
      <c r="I403" s="1">
        <v>2.2999999999999998</v>
      </c>
      <c r="J403" s="35">
        <f>ROUND(F403*G403*I403,3)</f>
        <v>6.7389999999999999</v>
      </c>
      <c r="K403" s="26"/>
      <c r="L403" s="26"/>
      <c r="M403" s="26"/>
    </row>
    <row r="404" spans="1:13" ht="15.15" customHeight="1" thickBot="1" x14ac:dyDescent="0.35">
      <c r="A404" s="26"/>
      <c r="B404" s="26"/>
      <c r="C404" s="26"/>
      <c r="D404" s="28"/>
      <c r="E404" s="25" t="s">
        <v>540</v>
      </c>
      <c r="F404" s="34">
        <v>1</v>
      </c>
      <c r="G404" s="1">
        <v>2.63</v>
      </c>
      <c r="H404" s="1"/>
      <c r="I404" s="1">
        <v>2.2999999999999998</v>
      </c>
      <c r="J404" s="35">
        <f>ROUND(F404*G404*I404,3)</f>
        <v>6.0490000000000004</v>
      </c>
      <c r="K404" s="5">
        <f>SUM(J392:J404)</f>
        <v>117.62200000000001</v>
      </c>
      <c r="L404" s="26"/>
      <c r="M404" s="26"/>
    </row>
    <row r="405" spans="1:13" ht="15.45" customHeight="1" thickBot="1" x14ac:dyDescent="0.35">
      <c r="A405" s="24" t="s">
        <v>541</v>
      </c>
      <c r="B405" s="25" t="s">
        <v>542</v>
      </c>
      <c r="C405" s="25" t="s">
        <v>543</v>
      </c>
      <c r="D405" s="63" t="s">
        <v>544</v>
      </c>
      <c r="E405" s="63"/>
      <c r="F405" s="63"/>
      <c r="G405" s="63"/>
      <c r="H405" s="63"/>
      <c r="I405" s="63"/>
      <c r="J405" s="63"/>
      <c r="K405" s="1">
        <f>SUM(K408:K411)</f>
        <v>46.597999999999999</v>
      </c>
      <c r="L405" s="3">
        <f>ROUND(0*(1+M2/100),2)</f>
        <v>0</v>
      </c>
      <c r="M405" s="9">
        <f>ROUND(K405*L405,2)</f>
        <v>0</v>
      </c>
    </row>
    <row r="406" spans="1:13" ht="30.6" customHeight="1" thickBot="1" x14ac:dyDescent="0.35">
      <c r="A406" s="26"/>
      <c r="B406" s="26"/>
      <c r="C406" s="26"/>
      <c r="D406" s="63" t="s">
        <v>545</v>
      </c>
      <c r="E406" s="63"/>
      <c r="F406" s="63"/>
      <c r="G406" s="63"/>
      <c r="H406" s="63"/>
      <c r="I406" s="63"/>
      <c r="J406" s="63"/>
      <c r="K406" s="63"/>
      <c r="L406" s="63"/>
      <c r="M406" s="63"/>
    </row>
    <row r="407" spans="1:13" ht="15.15" customHeight="1" thickBot="1" x14ac:dyDescent="0.35">
      <c r="A407" s="26"/>
      <c r="B407" s="26"/>
      <c r="C407" s="26"/>
      <c r="D407" s="26"/>
      <c r="E407" s="27"/>
      <c r="F407" s="7" t="s">
        <v>546</v>
      </c>
      <c r="G407" s="7" t="s">
        <v>547</v>
      </c>
      <c r="H407" s="7" t="s">
        <v>548</v>
      </c>
      <c r="I407" s="7" t="s">
        <v>549</v>
      </c>
      <c r="J407" s="7" t="s">
        <v>550</v>
      </c>
      <c r="K407" s="7" t="s">
        <v>551</v>
      </c>
      <c r="L407" s="26"/>
      <c r="M407" s="26"/>
    </row>
    <row r="408" spans="1:13" ht="15.15" customHeight="1" thickBot="1" x14ac:dyDescent="0.35">
      <c r="A408" s="26"/>
      <c r="B408" s="26"/>
      <c r="C408" s="26"/>
      <c r="D408" s="28"/>
      <c r="E408" s="29" t="s">
        <v>552</v>
      </c>
      <c r="F408" s="30">
        <v>1</v>
      </c>
      <c r="G408" s="31">
        <v>12.38</v>
      </c>
      <c r="H408" s="31"/>
      <c r="I408" s="31">
        <v>2.2999999999999998</v>
      </c>
      <c r="J408" s="32">
        <f>ROUND(F408*G408*I408,3)</f>
        <v>28.474</v>
      </c>
      <c r="K408" s="33"/>
      <c r="L408" s="26"/>
      <c r="M408" s="26"/>
    </row>
    <row r="409" spans="1:13" ht="15.15" customHeight="1" thickBot="1" x14ac:dyDescent="0.35">
      <c r="A409" s="26"/>
      <c r="B409" s="26"/>
      <c r="C409" s="26"/>
      <c r="D409" s="28"/>
      <c r="E409" s="25" t="s">
        <v>553</v>
      </c>
      <c r="F409" s="34">
        <v>-1</v>
      </c>
      <c r="G409" s="1">
        <v>0.92</v>
      </c>
      <c r="H409" s="1"/>
      <c r="I409" s="1">
        <v>2.2999999999999998</v>
      </c>
      <c r="J409" s="35">
        <f>ROUND(F409*G409*I409,3)</f>
        <v>-2.1160000000000001</v>
      </c>
      <c r="K409" s="26"/>
      <c r="L409" s="26"/>
      <c r="M409" s="26"/>
    </row>
    <row r="410" spans="1:13" ht="15.15" customHeight="1" thickBot="1" x14ac:dyDescent="0.35">
      <c r="A410" s="26"/>
      <c r="B410" s="26"/>
      <c r="C410" s="26"/>
      <c r="D410" s="28"/>
      <c r="E410" s="25" t="s">
        <v>554</v>
      </c>
      <c r="F410" s="34">
        <v>1</v>
      </c>
      <c r="G410" s="1">
        <v>9.6199999999999992</v>
      </c>
      <c r="H410" s="1"/>
      <c r="I410" s="1">
        <v>2.2999999999999998</v>
      </c>
      <c r="J410" s="35">
        <f>ROUND(F410*G410*I410,3)</f>
        <v>22.126000000000001</v>
      </c>
      <c r="K410" s="26"/>
      <c r="L410" s="26"/>
      <c r="M410" s="26"/>
    </row>
    <row r="411" spans="1:13" ht="15.15" customHeight="1" thickBot="1" x14ac:dyDescent="0.35">
      <c r="A411" s="26"/>
      <c r="B411" s="26"/>
      <c r="C411" s="26"/>
      <c r="D411" s="28"/>
      <c r="E411" s="25" t="s">
        <v>555</v>
      </c>
      <c r="F411" s="34">
        <v>-1</v>
      </c>
      <c r="G411" s="1">
        <v>0.82</v>
      </c>
      <c r="H411" s="1"/>
      <c r="I411" s="1">
        <v>2.2999999999999998</v>
      </c>
      <c r="J411" s="35">
        <f>ROUND(F411*G411*I411,3)</f>
        <v>-1.8859999999999999</v>
      </c>
      <c r="K411" s="5">
        <f>SUM(J408:J411)</f>
        <v>46.597999999999999</v>
      </c>
      <c r="L411" s="26"/>
      <c r="M411" s="26"/>
    </row>
    <row r="412" spans="1:13" ht="21.3" customHeight="1" thickBot="1" x14ac:dyDescent="0.35">
      <c r="A412" s="24" t="s">
        <v>556</v>
      </c>
      <c r="B412" s="25" t="s">
        <v>557</v>
      </c>
      <c r="C412" s="25" t="s">
        <v>558</v>
      </c>
      <c r="D412" s="63" t="s">
        <v>559</v>
      </c>
      <c r="E412" s="63"/>
      <c r="F412" s="63"/>
      <c r="G412" s="63"/>
      <c r="H412" s="63"/>
      <c r="I412" s="63"/>
      <c r="J412" s="63"/>
      <c r="K412" s="1">
        <f>SUM(K415:K419)</f>
        <v>70.122</v>
      </c>
      <c r="L412" s="3">
        <f>ROUND(0*(1+M2/100),2)</f>
        <v>0</v>
      </c>
      <c r="M412" s="9">
        <f>ROUND(K412*L412,2)</f>
        <v>0</v>
      </c>
    </row>
    <row r="413" spans="1:13" ht="21.3" customHeight="1" thickBot="1" x14ac:dyDescent="0.35">
      <c r="A413" s="26"/>
      <c r="B413" s="26"/>
      <c r="C413" s="26"/>
      <c r="D413" s="63" t="s">
        <v>560</v>
      </c>
      <c r="E413" s="63"/>
      <c r="F413" s="63"/>
      <c r="G413" s="63"/>
      <c r="H413" s="63"/>
      <c r="I413" s="63"/>
      <c r="J413" s="63"/>
      <c r="K413" s="63"/>
      <c r="L413" s="63"/>
      <c r="M413" s="63"/>
    </row>
    <row r="414" spans="1:13" ht="15.15" customHeight="1" thickBot="1" x14ac:dyDescent="0.35">
      <c r="A414" s="26"/>
      <c r="B414" s="26"/>
      <c r="C414" s="26"/>
      <c r="D414" s="26"/>
      <c r="E414" s="27"/>
      <c r="F414" s="7" t="s">
        <v>561</v>
      </c>
      <c r="G414" s="7" t="s">
        <v>562</v>
      </c>
      <c r="H414" s="7" t="s">
        <v>563</v>
      </c>
      <c r="I414" s="7" t="s">
        <v>564</v>
      </c>
      <c r="J414" s="7" t="s">
        <v>565</v>
      </c>
      <c r="K414" s="7" t="s">
        <v>566</v>
      </c>
      <c r="L414" s="26"/>
      <c r="M414" s="26"/>
    </row>
    <row r="415" spans="1:13" ht="30.6" customHeight="1" thickBot="1" x14ac:dyDescent="0.35">
      <c r="A415" s="26"/>
      <c r="B415" s="26"/>
      <c r="C415" s="26"/>
      <c r="D415" s="28"/>
      <c r="E415" s="29" t="s">
        <v>567</v>
      </c>
      <c r="F415" s="30"/>
      <c r="G415" s="31"/>
      <c r="H415" s="31"/>
      <c r="I415" s="31"/>
      <c r="J415" s="36" t="s">
        <v>568</v>
      </c>
      <c r="K415" s="33"/>
      <c r="L415" s="26"/>
      <c r="M415" s="26"/>
    </row>
    <row r="416" spans="1:13" ht="15.15" customHeight="1" thickBot="1" x14ac:dyDescent="0.35">
      <c r="A416" s="26"/>
      <c r="B416" s="26"/>
      <c r="C416" s="26"/>
      <c r="D416" s="28"/>
      <c r="E416" s="25" t="s">
        <v>569</v>
      </c>
      <c r="F416" s="34">
        <v>1</v>
      </c>
      <c r="G416" s="1">
        <v>3.2</v>
      </c>
      <c r="H416" s="1"/>
      <c r="I416" s="1">
        <v>2.5</v>
      </c>
      <c r="J416" s="35">
        <f>ROUND(F416*G416*I416,3)</f>
        <v>8</v>
      </c>
      <c r="K416" s="26"/>
      <c r="L416" s="26"/>
      <c r="M416" s="26"/>
    </row>
    <row r="417" spans="1:13" ht="15.15" customHeight="1" thickBot="1" x14ac:dyDescent="0.35">
      <c r="A417" s="26"/>
      <c r="B417" s="26"/>
      <c r="C417" s="26"/>
      <c r="D417" s="28"/>
      <c r="E417" s="25"/>
      <c r="F417" s="34">
        <v>1</v>
      </c>
      <c r="G417" s="1">
        <v>5.56</v>
      </c>
      <c r="H417" s="1"/>
      <c r="I417" s="1">
        <v>2.5</v>
      </c>
      <c r="J417" s="35">
        <f>ROUND(F417*G417*I417,3)</f>
        <v>13.9</v>
      </c>
      <c r="K417" s="26"/>
      <c r="L417" s="26"/>
      <c r="M417" s="26"/>
    </row>
    <row r="418" spans="1:13" ht="15.15" customHeight="1" thickBot="1" x14ac:dyDescent="0.35">
      <c r="A418" s="26"/>
      <c r="B418" s="26"/>
      <c r="C418" s="26"/>
      <c r="D418" s="28"/>
      <c r="E418" s="25" t="s">
        <v>570</v>
      </c>
      <c r="F418" s="34">
        <v>1</v>
      </c>
      <c r="G418" s="1">
        <v>7.76</v>
      </c>
      <c r="H418" s="1"/>
      <c r="I418" s="1">
        <v>2.7</v>
      </c>
      <c r="J418" s="35">
        <f>ROUND(F418*G418*I418,3)</f>
        <v>20.952000000000002</v>
      </c>
      <c r="K418" s="26"/>
      <c r="L418" s="26"/>
      <c r="M418" s="26"/>
    </row>
    <row r="419" spans="1:13" ht="15.15" customHeight="1" thickBot="1" x14ac:dyDescent="0.35">
      <c r="A419" s="26"/>
      <c r="B419" s="26"/>
      <c r="C419" s="26"/>
      <c r="D419" s="28"/>
      <c r="E419" s="25"/>
      <c r="F419" s="34">
        <v>1</v>
      </c>
      <c r="G419" s="1">
        <v>10.1</v>
      </c>
      <c r="H419" s="1"/>
      <c r="I419" s="1">
        <v>2.7</v>
      </c>
      <c r="J419" s="35">
        <f>ROUND(F419*G419*I419,3)</f>
        <v>27.27</v>
      </c>
      <c r="K419" s="5">
        <f>SUM(J415:J419)</f>
        <v>70.122</v>
      </c>
      <c r="L419" s="26"/>
      <c r="M419" s="26"/>
    </row>
    <row r="420" spans="1:13" ht="15.45" customHeight="1" thickBot="1" x14ac:dyDescent="0.35">
      <c r="A420" s="38"/>
      <c r="B420" s="38"/>
      <c r="C420" s="38"/>
      <c r="D420" s="39" t="s">
        <v>571</v>
      </c>
      <c r="E420" s="40"/>
      <c r="F420" s="40"/>
      <c r="G420" s="40"/>
      <c r="H420" s="40"/>
      <c r="I420" s="40"/>
      <c r="J420" s="40"/>
      <c r="K420" s="40"/>
      <c r="L420" s="41">
        <f>M309+M350+M389+M405+M412</f>
        <v>0</v>
      </c>
      <c r="M420" s="41">
        <f>ROUND(L420,2)</f>
        <v>0</v>
      </c>
    </row>
    <row r="421" spans="1:13" ht="15.45" customHeight="1" thickBot="1" x14ac:dyDescent="0.35">
      <c r="A421" s="42" t="s">
        <v>572</v>
      </c>
      <c r="B421" s="42" t="s">
        <v>573</v>
      </c>
      <c r="C421" s="43"/>
      <c r="D421" s="64" t="s">
        <v>574</v>
      </c>
      <c r="E421" s="64"/>
      <c r="F421" s="64"/>
      <c r="G421" s="64"/>
      <c r="H421" s="64"/>
      <c r="I421" s="64"/>
      <c r="J421" s="64"/>
      <c r="K421" s="43"/>
      <c r="L421" s="8">
        <f>L470</f>
        <v>0</v>
      </c>
      <c r="M421" s="8">
        <f>ROUND(L421,2)</f>
        <v>0</v>
      </c>
    </row>
    <row r="422" spans="1:13" ht="21.3" customHeight="1" thickBot="1" x14ac:dyDescent="0.35">
      <c r="A422" s="24" t="s">
        <v>575</v>
      </c>
      <c r="B422" s="25" t="s">
        <v>576</v>
      </c>
      <c r="C422" s="25" t="s">
        <v>577</v>
      </c>
      <c r="D422" s="63" t="s">
        <v>578</v>
      </c>
      <c r="E422" s="63"/>
      <c r="F422" s="63"/>
      <c r="G422" s="63"/>
      <c r="H422" s="63"/>
      <c r="I422" s="63"/>
      <c r="J422" s="63"/>
      <c r="K422" s="1">
        <f>SUM(K425:K438)</f>
        <v>226.54999999999998</v>
      </c>
      <c r="L422" s="3">
        <f>ROUND(0*(1+M2/100),2)</f>
        <v>0</v>
      </c>
      <c r="M422" s="9">
        <f>ROUND(K422*L422,2)</f>
        <v>0</v>
      </c>
    </row>
    <row r="423" spans="1:13" ht="85.95" customHeight="1" thickBot="1" x14ac:dyDescent="0.35">
      <c r="A423" s="26"/>
      <c r="B423" s="26"/>
      <c r="C423" s="26"/>
      <c r="D423" s="63" t="s">
        <v>579</v>
      </c>
      <c r="E423" s="63"/>
      <c r="F423" s="63"/>
      <c r="G423" s="63"/>
      <c r="H423" s="63"/>
      <c r="I423" s="63"/>
      <c r="J423" s="63"/>
      <c r="K423" s="63"/>
      <c r="L423" s="63"/>
      <c r="M423" s="63"/>
    </row>
    <row r="424" spans="1:13" ht="15.15" customHeight="1" thickBot="1" x14ac:dyDescent="0.35">
      <c r="A424" s="26"/>
      <c r="B424" s="26"/>
      <c r="C424" s="26"/>
      <c r="D424" s="26"/>
      <c r="E424" s="27"/>
      <c r="F424" s="7" t="s">
        <v>580</v>
      </c>
      <c r="G424" s="7" t="s">
        <v>581</v>
      </c>
      <c r="H424" s="7" t="s">
        <v>582</v>
      </c>
      <c r="I424" s="7" t="s">
        <v>583</v>
      </c>
      <c r="J424" s="7" t="s">
        <v>584</v>
      </c>
      <c r="K424" s="7" t="s">
        <v>585</v>
      </c>
      <c r="L424" s="26"/>
      <c r="M424" s="26"/>
    </row>
    <row r="425" spans="1:13" ht="15.15" customHeight="1" thickBot="1" x14ac:dyDescent="0.35">
      <c r="A425" s="26"/>
      <c r="B425" s="26"/>
      <c r="C425" s="26"/>
      <c r="D425" s="28"/>
      <c r="E425" s="29" t="s">
        <v>586</v>
      </c>
      <c r="F425" s="30">
        <v>1</v>
      </c>
      <c r="G425" s="31">
        <v>14.67</v>
      </c>
      <c r="H425" s="31"/>
      <c r="I425" s="31"/>
      <c r="J425" s="32">
        <f t="shared" ref="J425:J434" si="13">ROUND(F425*G425,3)</f>
        <v>14.67</v>
      </c>
      <c r="K425" s="33"/>
      <c r="L425" s="26"/>
      <c r="M425" s="26"/>
    </row>
    <row r="426" spans="1:13" ht="15.15" customHeight="1" thickBot="1" x14ac:dyDescent="0.35">
      <c r="A426" s="26"/>
      <c r="B426" s="26"/>
      <c r="C426" s="26"/>
      <c r="D426" s="28"/>
      <c r="E426" s="25"/>
      <c r="F426" s="34">
        <v>-1</v>
      </c>
      <c r="G426" s="1">
        <v>9.4700000000000006</v>
      </c>
      <c r="H426" s="1"/>
      <c r="I426" s="1"/>
      <c r="J426" s="35">
        <f t="shared" si="13"/>
        <v>-9.4700000000000006</v>
      </c>
      <c r="K426" s="26"/>
      <c r="L426" s="26"/>
      <c r="M426" s="26"/>
    </row>
    <row r="427" spans="1:13" ht="15.15" customHeight="1" thickBot="1" x14ac:dyDescent="0.35">
      <c r="A427" s="26"/>
      <c r="B427" s="26"/>
      <c r="C427" s="26"/>
      <c r="D427" s="28"/>
      <c r="E427" s="25" t="s">
        <v>587</v>
      </c>
      <c r="F427" s="34">
        <v>1</v>
      </c>
      <c r="G427" s="1">
        <v>3.8</v>
      </c>
      <c r="H427" s="1"/>
      <c r="I427" s="1"/>
      <c r="J427" s="35">
        <f t="shared" si="13"/>
        <v>3.8</v>
      </c>
      <c r="K427" s="26"/>
      <c r="L427" s="26"/>
      <c r="M427" s="26"/>
    </row>
    <row r="428" spans="1:13" ht="15.15" customHeight="1" thickBot="1" x14ac:dyDescent="0.35">
      <c r="A428" s="26"/>
      <c r="B428" s="26"/>
      <c r="C428" s="26"/>
      <c r="D428" s="28"/>
      <c r="E428" s="25" t="s">
        <v>588</v>
      </c>
      <c r="F428" s="34">
        <v>1</v>
      </c>
      <c r="G428" s="1">
        <v>25.32</v>
      </c>
      <c r="H428" s="1"/>
      <c r="I428" s="1"/>
      <c r="J428" s="35">
        <f t="shared" si="13"/>
        <v>25.32</v>
      </c>
      <c r="K428" s="26"/>
      <c r="L428" s="26"/>
      <c r="M428" s="26"/>
    </row>
    <row r="429" spans="1:13" ht="15.15" customHeight="1" thickBot="1" x14ac:dyDescent="0.35">
      <c r="A429" s="26"/>
      <c r="B429" s="26"/>
      <c r="C429" s="26"/>
      <c r="D429" s="28"/>
      <c r="E429" s="25" t="s">
        <v>589</v>
      </c>
      <c r="F429" s="34">
        <v>-1</v>
      </c>
      <c r="G429" s="1">
        <v>10.8</v>
      </c>
      <c r="H429" s="1"/>
      <c r="I429" s="1"/>
      <c r="J429" s="35">
        <f t="shared" si="13"/>
        <v>-10.8</v>
      </c>
      <c r="K429" s="26"/>
      <c r="L429" s="26"/>
      <c r="M429" s="26"/>
    </row>
    <row r="430" spans="1:13" ht="15.15" customHeight="1" thickBot="1" x14ac:dyDescent="0.35">
      <c r="A430" s="26"/>
      <c r="B430" s="26"/>
      <c r="C430" s="26"/>
      <c r="D430" s="28"/>
      <c r="E430" s="25" t="s">
        <v>590</v>
      </c>
      <c r="F430" s="34">
        <v>1</v>
      </c>
      <c r="G430" s="1">
        <v>22.76</v>
      </c>
      <c r="H430" s="1"/>
      <c r="I430" s="1"/>
      <c r="J430" s="35">
        <f t="shared" si="13"/>
        <v>22.76</v>
      </c>
      <c r="K430" s="26"/>
      <c r="L430" s="26"/>
      <c r="M430" s="26"/>
    </row>
    <row r="431" spans="1:13" ht="15.15" customHeight="1" thickBot="1" x14ac:dyDescent="0.35">
      <c r="A431" s="26"/>
      <c r="B431" s="26"/>
      <c r="C431" s="26"/>
      <c r="D431" s="28"/>
      <c r="E431" s="25" t="s">
        <v>591</v>
      </c>
      <c r="F431" s="34">
        <v>-1</v>
      </c>
      <c r="G431" s="1">
        <v>1.8</v>
      </c>
      <c r="H431" s="1"/>
      <c r="I431" s="1"/>
      <c r="J431" s="35">
        <f t="shared" si="13"/>
        <v>-1.8</v>
      </c>
      <c r="K431" s="26"/>
      <c r="L431" s="26"/>
      <c r="M431" s="26"/>
    </row>
    <row r="432" spans="1:13" ht="15.15" customHeight="1" thickBot="1" x14ac:dyDescent="0.35">
      <c r="A432" s="26"/>
      <c r="B432" s="26"/>
      <c r="C432" s="26"/>
      <c r="D432" s="28"/>
      <c r="E432" s="25" t="s">
        <v>592</v>
      </c>
      <c r="F432" s="34">
        <v>1</v>
      </c>
      <c r="G432" s="1">
        <v>8.4499999999999993</v>
      </c>
      <c r="H432" s="1"/>
      <c r="I432" s="1"/>
      <c r="J432" s="35">
        <f t="shared" si="13"/>
        <v>8.4499999999999993</v>
      </c>
      <c r="K432" s="26"/>
      <c r="L432" s="26"/>
      <c r="M432" s="26"/>
    </row>
    <row r="433" spans="1:13" ht="15.15" customHeight="1" thickBot="1" x14ac:dyDescent="0.35">
      <c r="A433" s="26"/>
      <c r="B433" s="26"/>
      <c r="C433" s="26"/>
      <c r="D433" s="28"/>
      <c r="E433" s="25" t="s">
        <v>593</v>
      </c>
      <c r="F433" s="34">
        <v>1</v>
      </c>
      <c r="G433" s="1">
        <v>5.16</v>
      </c>
      <c r="H433" s="1"/>
      <c r="I433" s="1"/>
      <c r="J433" s="35">
        <f t="shared" si="13"/>
        <v>5.16</v>
      </c>
      <c r="K433" s="26"/>
      <c r="L433" s="26"/>
      <c r="M433" s="26"/>
    </row>
    <row r="434" spans="1:13" ht="15.15" customHeight="1" thickBot="1" x14ac:dyDescent="0.35">
      <c r="A434" s="26"/>
      <c r="B434" s="26"/>
      <c r="C434" s="26"/>
      <c r="D434" s="28"/>
      <c r="E434" s="25" t="s">
        <v>594</v>
      </c>
      <c r="F434" s="34">
        <v>1</v>
      </c>
      <c r="G434" s="1">
        <v>125.54</v>
      </c>
      <c r="H434" s="1"/>
      <c r="I434" s="1"/>
      <c r="J434" s="35">
        <f t="shared" si="13"/>
        <v>125.54</v>
      </c>
      <c r="K434" s="26"/>
      <c r="L434" s="26"/>
      <c r="M434" s="26"/>
    </row>
    <row r="435" spans="1:13" ht="15.15" customHeight="1" thickBot="1" x14ac:dyDescent="0.35">
      <c r="A435" s="26"/>
      <c r="B435" s="26"/>
      <c r="C435" s="26"/>
      <c r="D435" s="28"/>
      <c r="E435" s="25" t="s">
        <v>595</v>
      </c>
      <c r="F435" s="34">
        <v>-94</v>
      </c>
      <c r="G435" s="1">
        <v>0.6</v>
      </c>
      <c r="H435" s="1">
        <v>0.6</v>
      </c>
      <c r="I435" s="1"/>
      <c r="J435" s="35">
        <f>ROUND(F435*G435*H435,3)</f>
        <v>-33.840000000000003</v>
      </c>
      <c r="K435" s="26"/>
      <c r="L435" s="26"/>
      <c r="M435" s="26"/>
    </row>
    <row r="436" spans="1:13" ht="15.15" customHeight="1" thickBot="1" x14ac:dyDescent="0.35">
      <c r="A436" s="26"/>
      <c r="B436" s="26"/>
      <c r="C436" s="26"/>
      <c r="D436" s="28"/>
      <c r="E436" s="25" t="s">
        <v>596</v>
      </c>
      <c r="F436" s="34">
        <v>1</v>
      </c>
      <c r="G436" s="1">
        <v>78.78</v>
      </c>
      <c r="H436" s="1"/>
      <c r="I436" s="1"/>
      <c r="J436" s="35">
        <f>ROUND(F436*G436,3)</f>
        <v>78.78</v>
      </c>
      <c r="K436" s="26"/>
      <c r="L436" s="26"/>
      <c r="M436" s="26"/>
    </row>
    <row r="437" spans="1:13" ht="15.15" customHeight="1" thickBot="1" x14ac:dyDescent="0.35">
      <c r="A437" s="26"/>
      <c r="B437" s="26"/>
      <c r="C437" s="26"/>
      <c r="D437" s="28"/>
      <c r="E437" s="25" t="s">
        <v>597</v>
      </c>
      <c r="F437" s="34">
        <v>-27</v>
      </c>
      <c r="G437" s="1">
        <v>0.6</v>
      </c>
      <c r="H437" s="1">
        <v>0.6</v>
      </c>
      <c r="I437" s="1"/>
      <c r="J437" s="35">
        <f>ROUND(F437*G437*H437,3)</f>
        <v>-9.7200000000000006</v>
      </c>
      <c r="K437" s="26"/>
      <c r="L437" s="26"/>
      <c r="M437" s="26"/>
    </row>
    <row r="438" spans="1:13" ht="15.15" customHeight="1" thickBot="1" x14ac:dyDescent="0.35">
      <c r="A438" s="26"/>
      <c r="B438" s="26"/>
      <c r="C438" s="26"/>
      <c r="D438" s="28"/>
      <c r="E438" s="25" t="s">
        <v>598</v>
      </c>
      <c r="F438" s="34">
        <v>1</v>
      </c>
      <c r="G438" s="1">
        <v>7.7</v>
      </c>
      <c r="H438" s="1"/>
      <c r="I438" s="1"/>
      <c r="J438" s="35">
        <f>ROUND(F438*G438,3)</f>
        <v>7.7</v>
      </c>
      <c r="K438" s="5">
        <f>SUM(J425:J438)</f>
        <v>226.54999999999998</v>
      </c>
      <c r="L438" s="26"/>
      <c r="M438" s="26"/>
    </row>
    <row r="439" spans="1:13" ht="21.3" customHeight="1" thickBot="1" x14ac:dyDescent="0.35">
      <c r="A439" s="24" t="s">
        <v>599</v>
      </c>
      <c r="B439" s="25" t="s">
        <v>600</v>
      </c>
      <c r="C439" s="25" t="s">
        <v>601</v>
      </c>
      <c r="D439" s="63" t="s">
        <v>602</v>
      </c>
      <c r="E439" s="63"/>
      <c r="F439" s="63"/>
      <c r="G439" s="63"/>
      <c r="H439" s="63"/>
      <c r="I439" s="63"/>
      <c r="J439" s="63"/>
      <c r="K439" s="1">
        <f>SUM(K442:K444)</f>
        <v>52.56</v>
      </c>
      <c r="L439" s="3">
        <f>ROUND(0*(1+M2/100),2)</f>
        <v>0</v>
      </c>
      <c r="M439" s="9">
        <f>ROUND(K439*L439,2)</f>
        <v>0</v>
      </c>
    </row>
    <row r="440" spans="1:13" ht="169.2" customHeight="1" thickBot="1" x14ac:dyDescent="0.35">
      <c r="A440" s="26"/>
      <c r="B440" s="26"/>
      <c r="C440" s="26"/>
      <c r="D440" s="63" t="s">
        <v>603</v>
      </c>
      <c r="E440" s="63"/>
      <c r="F440" s="63"/>
      <c r="G440" s="63"/>
      <c r="H440" s="63"/>
      <c r="I440" s="63"/>
      <c r="J440" s="63"/>
      <c r="K440" s="63"/>
      <c r="L440" s="63"/>
      <c r="M440" s="63"/>
    </row>
    <row r="441" spans="1:13" ht="15.15" customHeight="1" thickBot="1" x14ac:dyDescent="0.35">
      <c r="A441" s="26"/>
      <c r="B441" s="26"/>
      <c r="C441" s="26"/>
      <c r="D441" s="26"/>
      <c r="E441" s="27"/>
      <c r="F441" s="7" t="s">
        <v>604</v>
      </c>
      <c r="G441" s="7" t="s">
        <v>605</v>
      </c>
      <c r="H441" s="7" t="s">
        <v>606</v>
      </c>
      <c r="I441" s="7" t="s">
        <v>607</v>
      </c>
      <c r="J441" s="7" t="s">
        <v>608</v>
      </c>
      <c r="K441" s="7" t="s">
        <v>609</v>
      </c>
      <c r="L441" s="26"/>
      <c r="M441" s="26"/>
    </row>
    <row r="442" spans="1:13" ht="15.15" customHeight="1" thickBot="1" x14ac:dyDescent="0.35">
      <c r="A442" s="26"/>
      <c r="B442" s="26"/>
      <c r="C442" s="26"/>
      <c r="D442" s="28"/>
      <c r="E442" s="29" t="s">
        <v>610</v>
      </c>
      <c r="F442" s="30">
        <v>25</v>
      </c>
      <c r="G442" s="31">
        <v>0.6</v>
      </c>
      <c r="H442" s="31">
        <v>0.6</v>
      </c>
      <c r="I442" s="31"/>
      <c r="J442" s="32">
        <f>ROUND(F442*G442*H442,3)</f>
        <v>9</v>
      </c>
      <c r="K442" s="33"/>
      <c r="L442" s="26"/>
      <c r="M442" s="26"/>
    </row>
    <row r="443" spans="1:13" ht="15.15" customHeight="1" thickBot="1" x14ac:dyDescent="0.35">
      <c r="A443" s="26"/>
      <c r="B443" s="26"/>
      <c r="C443" s="26"/>
      <c r="D443" s="28"/>
      <c r="E443" s="25" t="s">
        <v>611</v>
      </c>
      <c r="F443" s="34">
        <v>94</v>
      </c>
      <c r="G443" s="1">
        <v>0.6</v>
      </c>
      <c r="H443" s="1">
        <v>0.6</v>
      </c>
      <c r="I443" s="1"/>
      <c r="J443" s="35">
        <f>ROUND(F443*G443*H443,3)</f>
        <v>33.840000000000003</v>
      </c>
      <c r="K443" s="26"/>
      <c r="L443" s="26"/>
      <c r="M443" s="26"/>
    </row>
    <row r="444" spans="1:13" ht="15.15" customHeight="1" thickBot="1" x14ac:dyDescent="0.35">
      <c r="A444" s="26"/>
      <c r="B444" s="26"/>
      <c r="C444" s="26"/>
      <c r="D444" s="28"/>
      <c r="E444" s="25"/>
      <c r="F444" s="34">
        <v>27</v>
      </c>
      <c r="G444" s="1">
        <v>0.6</v>
      </c>
      <c r="H444" s="1">
        <v>0.6</v>
      </c>
      <c r="I444" s="1"/>
      <c r="J444" s="35">
        <f>ROUND(F444*G444*H444,3)</f>
        <v>9.7200000000000006</v>
      </c>
      <c r="K444" s="5">
        <f>SUM(J442:J444)</f>
        <v>52.56</v>
      </c>
      <c r="L444" s="26"/>
      <c r="M444" s="26"/>
    </row>
    <row r="445" spans="1:13" ht="21.3" customHeight="1" thickBot="1" x14ac:dyDescent="0.35">
      <c r="A445" s="24" t="s">
        <v>612</v>
      </c>
      <c r="B445" s="25" t="s">
        <v>613</v>
      </c>
      <c r="C445" s="25" t="s">
        <v>614</v>
      </c>
      <c r="D445" s="63" t="s">
        <v>615</v>
      </c>
      <c r="E445" s="63"/>
      <c r="F445" s="63"/>
      <c r="G445" s="63"/>
      <c r="H445" s="63"/>
      <c r="I445" s="63"/>
      <c r="J445" s="63"/>
      <c r="K445" s="1">
        <f>SUM(K448:K449)</f>
        <v>15.01</v>
      </c>
      <c r="L445" s="3">
        <f>ROUND(0*(1+M2/100),2)</f>
        <v>0</v>
      </c>
      <c r="M445" s="9">
        <f>ROUND(K445*L445,2)</f>
        <v>0</v>
      </c>
    </row>
    <row r="446" spans="1:13" ht="21.3" customHeight="1" thickBot="1" x14ac:dyDescent="0.35">
      <c r="A446" s="26"/>
      <c r="B446" s="26"/>
      <c r="C446" s="26"/>
      <c r="D446" s="63" t="s">
        <v>616</v>
      </c>
      <c r="E446" s="63"/>
      <c r="F446" s="63"/>
      <c r="G446" s="63"/>
      <c r="H446" s="63"/>
      <c r="I446" s="63"/>
      <c r="J446" s="63"/>
      <c r="K446" s="63"/>
      <c r="L446" s="63"/>
      <c r="M446" s="63"/>
    </row>
    <row r="447" spans="1:13" ht="15.15" customHeight="1" thickBot="1" x14ac:dyDescent="0.35">
      <c r="A447" s="26"/>
      <c r="B447" s="26"/>
      <c r="C447" s="26"/>
      <c r="D447" s="26"/>
      <c r="E447" s="27"/>
      <c r="F447" s="7" t="s">
        <v>617</v>
      </c>
      <c r="G447" s="7" t="s">
        <v>618</v>
      </c>
      <c r="H447" s="7" t="s">
        <v>619</v>
      </c>
      <c r="I447" s="7" t="s">
        <v>620</v>
      </c>
      <c r="J447" s="7" t="s">
        <v>621</v>
      </c>
      <c r="K447" s="7" t="s">
        <v>622</v>
      </c>
      <c r="L447" s="26"/>
      <c r="M447" s="26"/>
    </row>
    <row r="448" spans="1:13" ht="15.15" customHeight="1" thickBot="1" x14ac:dyDescent="0.35">
      <c r="A448" s="26"/>
      <c r="B448" s="26"/>
      <c r="C448" s="26"/>
      <c r="D448" s="28"/>
      <c r="E448" s="29" t="s">
        <v>623</v>
      </c>
      <c r="F448" s="30">
        <v>1</v>
      </c>
      <c r="G448" s="31">
        <v>9.24</v>
      </c>
      <c r="H448" s="31"/>
      <c r="I448" s="31"/>
      <c r="J448" s="32">
        <f>ROUND(F448*G448,3)</f>
        <v>9.24</v>
      </c>
      <c r="K448" s="33"/>
      <c r="L448" s="26"/>
      <c r="M448" s="26"/>
    </row>
    <row r="449" spans="1:13" ht="15.15" customHeight="1" thickBot="1" x14ac:dyDescent="0.35">
      <c r="A449" s="26"/>
      <c r="B449" s="26"/>
      <c r="C449" s="26"/>
      <c r="D449" s="28"/>
      <c r="E449" s="25" t="s">
        <v>624</v>
      </c>
      <c r="F449" s="34">
        <v>1</v>
      </c>
      <c r="G449" s="1">
        <v>5.77</v>
      </c>
      <c r="H449" s="1"/>
      <c r="I449" s="1"/>
      <c r="J449" s="35">
        <f>ROUND(F449*G449,3)</f>
        <v>5.77</v>
      </c>
      <c r="K449" s="5">
        <f>SUM(J448:J449)</f>
        <v>15.01</v>
      </c>
      <c r="L449" s="26"/>
      <c r="M449" s="26"/>
    </row>
    <row r="450" spans="1:13" ht="21.3" customHeight="1" thickBot="1" x14ac:dyDescent="0.35">
      <c r="A450" s="24" t="s">
        <v>625</v>
      </c>
      <c r="B450" s="25" t="s">
        <v>626</v>
      </c>
      <c r="C450" s="25" t="s">
        <v>627</v>
      </c>
      <c r="D450" s="63" t="s">
        <v>628</v>
      </c>
      <c r="E450" s="63"/>
      <c r="F450" s="63"/>
      <c r="G450" s="63"/>
      <c r="H450" s="63"/>
      <c r="I450" s="63"/>
      <c r="J450" s="63"/>
      <c r="K450" s="1">
        <f>SUM(K453:K453)</f>
        <v>9.5</v>
      </c>
      <c r="L450" s="3">
        <f>ROUND(0*(1+M2/100),2)</f>
        <v>0</v>
      </c>
      <c r="M450" s="9">
        <f>ROUND(K450*L450,2)</f>
        <v>0</v>
      </c>
    </row>
    <row r="451" spans="1:13" ht="30.6" customHeight="1" thickBot="1" x14ac:dyDescent="0.35">
      <c r="A451" s="26"/>
      <c r="B451" s="26"/>
      <c r="C451" s="26"/>
      <c r="D451" s="63" t="s">
        <v>629</v>
      </c>
      <c r="E451" s="63"/>
      <c r="F451" s="63"/>
      <c r="G451" s="63"/>
      <c r="H451" s="63"/>
      <c r="I451" s="63"/>
      <c r="J451" s="63"/>
      <c r="K451" s="63"/>
      <c r="L451" s="63"/>
      <c r="M451" s="63"/>
    </row>
    <row r="452" spans="1:13" ht="15.15" customHeight="1" thickBot="1" x14ac:dyDescent="0.35">
      <c r="A452" s="26"/>
      <c r="B452" s="26"/>
      <c r="C452" s="26"/>
      <c r="D452" s="26"/>
      <c r="E452" s="27"/>
      <c r="F452" s="7" t="s">
        <v>630</v>
      </c>
      <c r="G452" s="7" t="s">
        <v>631</v>
      </c>
      <c r="H452" s="7" t="s">
        <v>632</v>
      </c>
      <c r="I452" s="7" t="s">
        <v>633</v>
      </c>
      <c r="J452" s="7" t="s">
        <v>634</v>
      </c>
      <c r="K452" s="7" t="s">
        <v>635</v>
      </c>
      <c r="L452" s="26"/>
      <c r="M452" s="26"/>
    </row>
    <row r="453" spans="1:13" ht="15.15" customHeight="1" thickBot="1" x14ac:dyDescent="0.35">
      <c r="A453" s="26"/>
      <c r="B453" s="26"/>
      <c r="C453" s="26"/>
      <c r="D453" s="28"/>
      <c r="E453" s="29" t="s">
        <v>636</v>
      </c>
      <c r="F453" s="30">
        <v>1</v>
      </c>
      <c r="G453" s="31">
        <v>9.5</v>
      </c>
      <c r="H453" s="31"/>
      <c r="I453" s="31"/>
      <c r="J453" s="32">
        <f>ROUND(F453*G453,3)</f>
        <v>9.5</v>
      </c>
      <c r="K453" s="6">
        <f>SUM(J453:J453)</f>
        <v>9.5</v>
      </c>
      <c r="L453" s="26"/>
      <c r="M453" s="26"/>
    </row>
    <row r="454" spans="1:13" ht="15.45" customHeight="1" thickBot="1" x14ac:dyDescent="0.35">
      <c r="A454" s="24" t="s">
        <v>637</v>
      </c>
      <c r="B454" s="25" t="s">
        <v>638</v>
      </c>
      <c r="C454" s="25" t="s">
        <v>639</v>
      </c>
      <c r="D454" s="63" t="s">
        <v>640</v>
      </c>
      <c r="E454" s="63"/>
      <c r="F454" s="63"/>
      <c r="G454" s="63"/>
      <c r="H454" s="63"/>
      <c r="I454" s="63"/>
      <c r="J454" s="63"/>
      <c r="K454" s="1">
        <f>SUM(K457:K462)</f>
        <v>99.68</v>
      </c>
      <c r="L454" s="3">
        <f>ROUND(0*(1+M2/100),2)</f>
        <v>0</v>
      </c>
      <c r="M454" s="9">
        <f>ROUND(K454*L454,2)</f>
        <v>0</v>
      </c>
    </row>
    <row r="455" spans="1:13" ht="21.3" customHeight="1" thickBot="1" x14ac:dyDescent="0.35">
      <c r="A455" s="26"/>
      <c r="B455" s="26"/>
      <c r="C455" s="26"/>
      <c r="D455" s="63" t="s">
        <v>641</v>
      </c>
      <c r="E455" s="63"/>
      <c r="F455" s="63"/>
      <c r="G455" s="63"/>
      <c r="H455" s="63"/>
      <c r="I455" s="63"/>
      <c r="J455" s="63"/>
      <c r="K455" s="63"/>
      <c r="L455" s="63"/>
      <c r="M455" s="63"/>
    </row>
    <row r="456" spans="1:13" ht="15.15" customHeight="1" thickBot="1" x14ac:dyDescent="0.35">
      <c r="A456" s="26"/>
      <c r="B456" s="26"/>
      <c r="C456" s="26"/>
      <c r="D456" s="26"/>
      <c r="E456" s="27"/>
      <c r="F456" s="7" t="s">
        <v>642</v>
      </c>
      <c r="G456" s="7" t="s">
        <v>643</v>
      </c>
      <c r="H456" s="7" t="s">
        <v>644</v>
      </c>
      <c r="I456" s="7" t="s">
        <v>645</v>
      </c>
      <c r="J456" s="7" t="s">
        <v>646</v>
      </c>
      <c r="K456" s="7" t="s">
        <v>647</v>
      </c>
      <c r="L456" s="26"/>
      <c r="M456" s="26"/>
    </row>
    <row r="457" spans="1:13" ht="15.15" customHeight="1" thickBot="1" x14ac:dyDescent="0.35">
      <c r="A457" s="26"/>
      <c r="B457" s="26"/>
      <c r="C457" s="26"/>
      <c r="D457" s="28"/>
      <c r="E457" s="29" t="s">
        <v>648</v>
      </c>
      <c r="F457" s="30">
        <v>1</v>
      </c>
      <c r="G457" s="31">
        <v>11.96</v>
      </c>
      <c r="H457" s="31"/>
      <c r="I457" s="31"/>
      <c r="J457" s="32">
        <f t="shared" ref="J457:J462" si="14">ROUND(F457*G457,3)</f>
        <v>11.96</v>
      </c>
      <c r="K457" s="33"/>
      <c r="L457" s="26"/>
      <c r="M457" s="26"/>
    </row>
    <row r="458" spans="1:13" ht="15.15" customHeight="1" thickBot="1" x14ac:dyDescent="0.35">
      <c r="A458" s="26"/>
      <c r="B458" s="26"/>
      <c r="C458" s="26"/>
      <c r="D458" s="28"/>
      <c r="E458" s="25" t="s">
        <v>649</v>
      </c>
      <c r="F458" s="34">
        <v>1</v>
      </c>
      <c r="G458" s="1">
        <v>6.8</v>
      </c>
      <c r="H458" s="1"/>
      <c r="I458" s="1"/>
      <c r="J458" s="35">
        <f t="shared" si="14"/>
        <v>6.8</v>
      </c>
      <c r="K458" s="26"/>
      <c r="L458" s="26"/>
      <c r="M458" s="26"/>
    </row>
    <row r="459" spans="1:13" ht="15.15" customHeight="1" thickBot="1" x14ac:dyDescent="0.35">
      <c r="A459" s="26"/>
      <c r="B459" s="26"/>
      <c r="C459" s="26"/>
      <c r="D459" s="28"/>
      <c r="E459" s="25" t="s">
        <v>650</v>
      </c>
      <c r="F459" s="34">
        <v>1</v>
      </c>
      <c r="G459" s="1">
        <v>12</v>
      </c>
      <c r="H459" s="1"/>
      <c r="I459" s="1"/>
      <c r="J459" s="35">
        <f t="shared" si="14"/>
        <v>12</v>
      </c>
      <c r="K459" s="26"/>
      <c r="L459" s="26"/>
      <c r="M459" s="26"/>
    </row>
    <row r="460" spans="1:13" ht="15.15" customHeight="1" thickBot="1" x14ac:dyDescent="0.35">
      <c r="A460" s="26"/>
      <c r="B460" s="26"/>
      <c r="C460" s="26"/>
      <c r="D460" s="28"/>
      <c r="E460" s="25" t="s">
        <v>651</v>
      </c>
      <c r="F460" s="34">
        <v>2</v>
      </c>
      <c r="G460" s="1">
        <v>19.2</v>
      </c>
      <c r="H460" s="1"/>
      <c r="I460" s="1"/>
      <c r="J460" s="35">
        <f t="shared" si="14"/>
        <v>38.4</v>
      </c>
      <c r="K460" s="26"/>
      <c r="L460" s="26"/>
      <c r="M460" s="26"/>
    </row>
    <row r="461" spans="1:13" ht="15.15" customHeight="1" thickBot="1" x14ac:dyDescent="0.35">
      <c r="A461" s="26"/>
      <c r="B461" s="26"/>
      <c r="C461" s="26"/>
      <c r="D461" s="28"/>
      <c r="E461" s="25" t="s">
        <v>652</v>
      </c>
      <c r="F461" s="34">
        <v>1</v>
      </c>
      <c r="G461" s="1">
        <v>10.62</v>
      </c>
      <c r="H461" s="1"/>
      <c r="I461" s="1"/>
      <c r="J461" s="35">
        <f t="shared" si="14"/>
        <v>10.62</v>
      </c>
      <c r="K461" s="26"/>
      <c r="L461" s="26"/>
      <c r="M461" s="26"/>
    </row>
    <row r="462" spans="1:13" ht="15.15" customHeight="1" thickBot="1" x14ac:dyDescent="0.35">
      <c r="A462" s="26"/>
      <c r="B462" s="26"/>
      <c r="C462" s="26"/>
      <c r="D462" s="28"/>
      <c r="E462" s="25" t="s">
        <v>653</v>
      </c>
      <c r="F462" s="34">
        <v>1</v>
      </c>
      <c r="G462" s="1">
        <v>19.899999999999999</v>
      </c>
      <c r="H462" s="1"/>
      <c r="I462" s="1"/>
      <c r="J462" s="35">
        <f t="shared" si="14"/>
        <v>19.899999999999999</v>
      </c>
      <c r="K462" s="5">
        <f>SUM(J457:J462)</f>
        <v>99.68</v>
      </c>
      <c r="L462" s="26"/>
      <c r="M462" s="26"/>
    </row>
    <row r="463" spans="1:13" ht="21.3" customHeight="1" thickBot="1" x14ac:dyDescent="0.35">
      <c r="A463" s="24" t="s">
        <v>654</v>
      </c>
      <c r="B463" s="25" t="s">
        <v>655</v>
      </c>
      <c r="C463" s="25" t="s">
        <v>656</v>
      </c>
      <c r="D463" s="63" t="s">
        <v>657</v>
      </c>
      <c r="E463" s="63"/>
      <c r="F463" s="63"/>
      <c r="G463" s="63"/>
      <c r="H463" s="63"/>
      <c r="I463" s="63"/>
      <c r="J463" s="63"/>
      <c r="K463" s="1">
        <f>SUM(K466:K469)</f>
        <v>12.79</v>
      </c>
      <c r="L463" s="3">
        <f>ROUND(0*(1+M2/100),2)</f>
        <v>0</v>
      </c>
      <c r="M463" s="9">
        <f>ROUND(K463*L463,2)</f>
        <v>0</v>
      </c>
    </row>
    <row r="464" spans="1:13" ht="39.75" customHeight="1" thickBot="1" x14ac:dyDescent="0.35">
      <c r="A464" s="26"/>
      <c r="B464" s="26"/>
      <c r="C464" s="26"/>
      <c r="D464" s="63" t="s">
        <v>658</v>
      </c>
      <c r="E464" s="63"/>
      <c r="F464" s="63"/>
      <c r="G464" s="63"/>
      <c r="H464" s="63"/>
      <c r="I464" s="63"/>
      <c r="J464" s="63"/>
      <c r="K464" s="63"/>
      <c r="L464" s="63"/>
      <c r="M464" s="63"/>
    </row>
    <row r="465" spans="1:13" ht="15.15" customHeight="1" thickBot="1" x14ac:dyDescent="0.35">
      <c r="A465" s="26"/>
      <c r="B465" s="26"/>
      <c r="C465" s="26"/>
      <c r="D465" s="26"/>
      <c r="E465" s="27"/>
      <c r="F465" s="7" t="s">
        <v>659</v>
      </c>
      <c r="G465" s="7" t="s">
        <v>660</v>
      </c>
      <c r="H465" s="7" t="s">
        <v>661</v>
      </c>
      <c r="I465" s="7" t="s">
        <v>662</v>
      </c>
      <c r="J465" s="7" t="s">
        <v>663</v>
      </c>
      <c r="K465" s="7" t="s">
        <v>664</v>
      </c>
      <c r="L465" s="26"/>
      <c r="M465" s="26"/>
    </row>
    <row r="466" spans="1:13" ht="21.3" customHeight="1" thickBot="1" x14ac:dyDescent="0.35">
      <c r="A466" s="26"/>
      <c r="B466" s="26"/>
      <c r="C466" s="26"/>
      <c r="D466" s="28"/>
      <c r="E466" s="29" t="s">
        <v>665</v>
      </c>
      <c r="F466" s="30">
        <v>1</v>
      </c>
      <c r="G466" s="31">
        <v>1.25</v>
      </c>
      <c r="H466" s="31"/>
      <c r="I466" s="31"/>
      <c r="J466" s="32">
        <f>ROUND(F466*G466,3)</f>
        <v>1.25</v>
      </c>
      <c r="K466" s="33"/>
      <c r="L466" s="26"/>
      <c r="M466" s="26"/>
    </row>
    <row r="467" spans="1:13" ht="15.15" customHeight="1" thickBot="1" x14ac:dyDescent="0.35">
      <c r="A467" s="26"/>
      <c r="B467" s="26"/>
      <c r="C467" s="26"/>
      <c r="D467" s="28"/>
      <c r="E467" s="25"/>
      <c r="F467" s="34">
        <v>1</v>
      </c>
      <c r="G467" s="1">
        <v>3.29</v>
      </c>
      <c r="H467" s="1"/>
      <c r="I467" s="1"/>
      <c r="J467" s="35">
        <f>ROUND(F467*G467,3)</f>
        <v>3.29</v>
      </c>
      <c r="K467" s="26"/>
      <c r="L467" s="26"/>
      <c r="M467" s="26"/>
    </row>
    <row r="468" spans="1:13" ht="21.3" customHeight="1" thickBot="1" x14ac:dyDescent="0.35">
      <c r="A468" s="26"/>
      <c r="B468" s="26"/>
      <c r="C468" s="26"/>
      <c r="D468" s="28"/>
      <c r="E468" s="25" t="s">
        <v>666</v>
      </c>
      <c r="F468" s="34">
        <v>1</v>
      </c>
      <c r="G468" s="1">
        <v>1.45</v>
      </c>
      <c r="H468" s="1"/>
      <c r="I468" s="1"/>
      <c r="J468" s="35">
        <f>ROUND(F468*G468,3)</f>
        <v>1.45</v>
      </c>
      <c r="K468" s="26"/>
      <c r="L468" s="26"/>
      <c r="M468" s="26"/>
    </row>
    <row r="469" spans="1:13" ht="21.3" customHeight="1" thickBot="1" x14ac:dyDescent="0.35">
      <c r="A469" s="26"/>
      <c r="B469" s="26"/>
      <c r="C469" s="26"/>
      <c r="D469" s="28"/>
      <c r="E469" s="25" t="s">
        <v>667</v>
      </c>
      <c r="F469" s="34">
        <v>1</v>
      </c>
      <c r="G469" s="1">
        <v>6.8</v>
      </c>
      <c r="H469" s="1"/>
      <c r="I469" s="1"/>
      <c r="J469" s="35">
        <f>ROUND(F469*G469,3)</f>
        <v>6.8</v>
      </c>
      <c r="K469" s="5">
        <f>SUM(J466:J469)</f>
        <v>12.79</v>
      </c>
      <c r="L469" s="26"/>
      <c r="M469" s="26"/>
    </row>
    <row r="470" spans="1:13" ht="15.45" customHeight="1" thickBot="1" x14ac:dyDescent="0.35">
      <c r="A470" s="38"/>
      <c r="B470" s="38"/>
      <c r="C470" s="38"/>
      <c r="D470" s="39" t="s">
        <v>668</v>
      </c>
      <c r="E470" s="40"/>
      <c r="F470" s="40"/>
      <c r="G470" s="40"/>
      <c r="H470" s="40"/>
      <c r="I470" s="40"/>
      <c r="J470" s="40"/>
      <c r="K470" s="40"/>
      <c r="L470" s="41">
        <f>M422+M439+M445+M450+M454+M463</f>
        <v>0</v>
      </c>
      <c r="M470" s="41">
        <f>ROUND(L470,2)</f>
        <v>0</v>
      </c>
    </row>
    <row r="471" spans="1:13" ht="15.45" customHeight="1" thickBot="1" x14ac:dyDescent="0.35">
      <c r="A471" s="42" t="s">
        <v>669</v>
      </c>
      <c r="B471" s="42" t="s">
        <v>670</v>
      </c>
      <c r="C471" s="43"/>
      <c r="D471" s="64" t="s">
        <v>671</v>
      </c>
      <c r="E471" s="64"/>
      <c r="F471" s="64"/>
      <c r="G471" s="64"/>
      <c r="H471" s="64"/>
      <c r="I471" s="64"/>
      <c r="J471" s="64"/>
      <c r="K471" s="43"/>
      <c r="L471" s="8">
        <f>L513</f>
        <v>0</v>
      </c>
      <c r="M471" s="8">
        <f>ROUND(L471,2)</f>
        <v>0</v>
      </c>
    </row>
    <row r="472" spans="1:13" ht="15.45" customHeight="1" thickBot="1" x14ac:dyDescent="0.35">
      <c r="A472" s="24" t="s">
        <v>672</v>
      </c>
      <c r="B472" s="25" t="s">
        <v>673</v>
      </c>
      <c r="C472" s="25" t="s">
        <v>674</v>
      </c>
      <c r="D472" s="63" t="s">
        <v>675</v>
      </c>
      <c r="E472" s="63"/>
      <c r="F472" s="63"/>
      <c r="G472" s="63"/>
      <c r="H472" s="63"/>
      <c r="I472" s="63"/>
      <c r="J472" s="63"/>
      <c r="K472" s="1">
        <f>SUM(K475:K485)</f>
        <v>276.73</v>
      </c>
      <c r="L472" s="3">
        <f>ROUND(0*(1+M2/100),2)</f>
        <v>0</v>
      </c>
      <c r="M472" s="9">
        <f>ROUND(K472*L472,2)</f>
        <v>0</v>
      </c>
    </row>
    <row r="473" spans="1:13" ht="21.3" customHeight="1" thickBot="1" x14ac:dyDescent="0.35">
      <c r="A473" s="26"/>
      <c r="B473" s="26"/>
      <c r="C473" s="26"/>
      <c r="D473" s="63" t="s">
        <v>676</v>
      </c>
      <c r="E473" s="63"/>
      <c r="F473" s="63"/>
      <c r="G473" s="63"/>
      <c r="H473" s="63"/>
      <c r="I473" s="63"/>
      <c r="J473" s="63"/>
      <c r="K473" s="63"/>
      <c r="L473" s="63"/>
      <c r="M473" s="63"/>
    </row>
    <row r="474" spans="1:13" ht="15.15" customHeight="1" thickBot="1" x14ac:dyDescent="0.35">
      <c r="A474" s="26"/>
      <c r="B474" s="26"/>
      <c r="C474" s="26"/>
      <c r="D474" s="26"/>
      <c r="E474" s="27"/>
      <c r="F474" s="7" t="s">
        <v>677</v>
      </c>
      <c r="G474" s="7" t="s">
        <v>678</v>
      </c>
      <c r="H474" s="7" t="s">
        <v>679</v>
      </c>
      <c r="I474" s="7" t="s">
        <v>680</v>
      </c>
      <c r="J474" s="7" t="s">
        <v>681</v>
      </c>
      <c r="K474" s="7" t="s">
        <v>682</v>
      </c>
      <c r="L474" s="26"/>
      <c r="M474" s="26"/>
    </row>
    <row r="475" spans="1:13" ht="15.15" customHeight="1" thickBot="1" x14ac:dyDescent="0.35">
      <c r="A475" s="26"/>
      <c r="B475" s="26"/>
      <c r="C475" s="26"/>
      <c r="D475" s="28"/>
      <c r="E475" s="29" t="s">
        <v>683</v>
      </c>
      <c r="F475" s="30">
        <v>1</v>
      </c>
      <c r="G475" s="31">
        <v>15.23</v>
      </c>
      <c r="H475" s="31"/>
      <c r="I475" s="31"/>
      <c r="J475" s="32">
        <f t="shared" ref="J475:J485" si="15">ROUND(F475*G475,3)</f>
        <v>15.23</v>
      </c>
      <c r="K475" s="33"/>
      <c r="L475" s="26"/>
      <c r="M475" s="26"/>
    </row>
    <row r="476" spans="1:13" ht="15.15" customHeight="1" thickBot="1" x14ac:dyDescent="0.35">
      <c r="A476" s="26"/>
      <c r="B476" s="26"/>
      <c r="C476" s="26"/>
      <c r="D476" s="28"/>
      <c r="E476" s="25" t="s">
        <v>684</v>
      </c>
      <c r="F476" s="34">
        <v>1</v>
      </c>
      <c r="G476" s="1">
        <v>3.92</v>
      </c>
      <c r="H476" s="1"/>
      <c r="I476" s="1"/>
      <c r="J476" s="35">
        <f t="shared" si="15"/>
        <v>3.92</v>
      </c>
      <c r="K476" s="26"/>
      <c r="L476" s="26"/>
      <c r="M476" s="26"/>
    </row>
    <row r="477" spans="1:13" ht="15.15" customHeight="1" thickBot="1" x14ac:dyDescent="0.35">
      <c r="A477" s="26"/>
      <c r="B477" s="26"/>
      <c r="C477" s="26"/>
      <c r="D477" s="28"/>
      <c r="E477" s="25" t="s">
        <v>685</v>
      </c>
      <c r="F477" s="34">
        <v>1</v>
      </c>
      <c r="G477" s="1">
        <v>5.42</v>
      </c>
      <c r="H477" s="1"/>
      <c r="I477" s="1"/>
      <c r="J477" s="35">
        <f t="shared" si="15"/>
        <v>5.42</v>
      </c>
      <c r="K477" s="26"/>
      <c r="L477" s="26"/>
      <c r="M477" s="26"/>
    </row>
    <row r="478" spans="1:13" ht="21.3" customHeight="1" thickBot="1" x14ac:dyDescent="0.35">
      <c r="A478" s="26"/>
      <c r="B478" s="26"/>
      <c r="C478" s="26"/>
      <c r="D478" s="28"/>
      <c r="E478" s="25" t="s">
        <v>686</v>
      </c>
      <c r="F478" s="34">
        <v>1</v>
      </c>
      <c r="G478" s="1">
        <v>25.45</v>
      </c>
      <c r="H478" s="1"/>
      <c r="I478" s="1"/>
      <c r="J478" s="35">
        <f t="shared" si="15"/>
        <v>25.45</v>
      </c>
      <c r="K478" s="26"/>
      <c r="L478" s="26"/>
      <c r="M478" s="26"/>
    </row>
    <row r="479" spans="1:13" ht="21.3" customHeight="1" thickBot="1" x14ac:dyDescent="0.35">
      <c r="A479" s="26"/>
      <c r="B479" s="26"/>
      <c r="C479" s="26"/>
      <c r="D479" s="28"/>
      <c r="E479" s="25" t="s">
        <v>687</v>
      </c>
      <c r="F479" s="34">
        <v>1</v>
      </c>
      <c r="G479" s="1">
        <v>125.66</v>
      </c>
      <c r="H479" s="1"/>
      <c r="I479" s="1"/>
      <c r="J479" s="35">
        <f t="shared" si="15"/>
        <v>125.66</v>
      </c>
      <c r="K479" s="26"/>
      <c r="L479" s="26"/>
      <c r="M479" s="26"/>
    </row>
    <row r="480" spans="1:13" ht="15.15" customHeight="1" thickBot="1" x14ac:dyDescent="0.35">
      <c r="A480" s="26"/>
      <c r="B480" s="26"/>
      <c r="C480" s="26"/>
      <c r="D480" s="28"/>
      <c r="E480" s="25" t="s">
        <v>688</v>
      </c>
      <c r="F480" s="34">
        <v>1</v>
      </c>
      <c r="G480" s="1">
        <v>15.83</v>
      </c>
      <c r="H480" s="1"/>
      <c r="I480" s="1"/>
      <c r="J480" s="35">
        <f t="shared" si="15"/>
        <v>15.83</v>
      </c>
      <c r="K480" s="26"/>
      <c r="L480" s="26"/>
      <c r="M480" s="26"/>
    </row>
    <row r="481" spans="1:13" ht="15.15" customHeight="1" thickBot="1" x14ac:dyDescent="0.35">
      <c r="A481" s="26"/>
      <c r="B481" s="26"/>
      <c r="C481" s="26"/>
      <c r="D481" s="28"/>
      <c r="E481" s="25" t="s">
        <v>689</v>
      </c>
      <c r="F481" s="34">
        <v>1</v>
      </c>
      <c r="G481" s="1">
        <v>6.61</v>
      </c>
      <c r="H481" s="1"/>
      <c r="I481" s="1"/>
      <c r="J481" s="35">
        <f t="shared" si="15"/>
        <v>6.61</v>
      </c>
      <c r="K481" s="26"/>
      <c r="L481" s="26"/>
      <c r="M481" s="26"/>
    </row>
    <row r="482" spans="1:13" ht="15.15" customHeight="1" thickBot="1" x14ac:dyDescent="0.35">
      <c r="A482" s="26"/>
      <c r="B482" s="26"/>
      <c r="C482" s="26"/>
      <c r="D482" s="28"/>
      <c r="E482" s="25" t="s">
        <v>690</v>
      </c>
      <c r="F482" s="34">
        <v>1</v>
      </c>
      <c r="G482" s="1">
        <v>57.54</v>
      </c>
      <c r="H482" s="1"/>
      <c r="I482" s="1"/>
      <c r="J482" s="35">
        <f t="shared" si="15"/>
        <v>57.54</v>
      </c>
      <c r="K482" s="26"/>
      <c r="L482" s="26"/>
      <c r="M482" s="26"/>
    </row>
    <row r="483" spans="1:13" ht="15.15" customHeight="1" thickBot="1" x14ac:dyDescent="0.35">
      <c r="A483" s="26"/>
      <c r="B483" s="26"/>
      <c r="C483" s="26"/>
      <c r="D483" s="28"/>
      <c r="E483" s="25" t="s">
        <v>691</v>
      </c>
      <c r="F483" s="34">
        <v>1</v>
      </c>
      <c r="G483" s="1">
        <v>5.89</v>
      </c>
      <c r="H483" s="1"/>
      <c r="I483" s="1"/>
      <c r="J483" s="35">
        <f t="shared" si="15"/>
        <v>5.89</v>
      </c>
      <c r="K483" s="26"/>
      <c r="L483" s="26"/>
      <c r="M483" s="26"/>
    </row>
    <row r="484" spans="1:13" ht="15.15" customHeight="1" thickBot="1" x14ac:dyDescent="0.35">
      <c r="A484" s="26"/>
      <c r="B484" s="26"/>
      <c r="C484" s="26"/>
      <c r="D484" s="28"/>
      <c r="E484" s="25" t="s">
        <v>692</v>
      </c>
      <c r="F484" s="34">
        <v>1</v>
      </c>
      <c r="G484" s="1">
        <v>9.3000000000000007</v>
      </c>
      <c r="H484" s="1"/>
      <c r="I484" s="1"/>
      <c r="J484" s="35">
        <f t="shared" si="15"/>
        <v>9.3000000000000007</v>
      </c>
      <c r="K484" s="26"/>
      <c r="L484" s="26"/>
      <c r="M484" s="26"/>
    </row>
    <row r="485" spans="1:13" ht="15.15" customHeight="1" thickBot="1" x14ac:dyDescent="0.35">
      <c r="A485" s="26"/>
      <c r="B485" s="26"/>
      <c r="C485" s="26"/>
      <c r="D485" s="28"/>
      <c r="E485" s="25" t="s">
        <v>693</v>
      </c>
      <c r="F485" s="34">
        <v>1</v>
      </c>
      <c r="G485" s="1">
        <v>5.88</v>
      </c>
      <c r="H485" s="1"/>
      <c r="I485" s="1"/>
      <c r="J485" s="35">
        <f t="shared" si="15"/>
        <v>5.88</v>
      </c>
      <c r="K485" s="5">
        <f>SUM(J475:J485)</f>
        <v>276.73</v>
      </c>
      <c r="L485" s="26"/>
      <c r="M485" s="26"/>
    </row>
    <row r="486" spans="1:13" ht="21.3" customHeight="1" thickBot="1" x14ac:dyDescent="0.35">
      <c r="A486" s="24" t="s">
        <v>694</v>
      </c>
      <c r="B486" s="25" t="s">
        <v>695</v>
      </c>
      <c r="C486" s="25" t="s">
        <v>696</v>
      </c>
      <c r="D486" s="63" t="s">
        <v>697</v>
      </c>
      <c r="E486" s="63"/>
      <c r="F486" s="63"/>
      <c r="G486" s="63"/>
      <c r="H486" s="63"/>
      <c r="I486" s="63"/>
      <c r="J486" s="63"/>
      <c r="K486" s="1">
        <f>SUM(K489:K491)</f>
        <v>24.57</v>
      </c>
      <c r="L486" s="3">
        <f>ROUND(0*(1+M2/100),2)</f>
        <v>0</v>
      </c>
      <c r="M486" s="9">
        <f>ROUND(K486*L486,2)</f>
        <v>0</v>
      </c>
    </row>
    <row r="487" spans="1:13" ht="76.8" customHeight="1" thickBot="1" x14ac:dyDescent="0.35">
      <c r="A487" s="26"/>
      <c r="B487" s="26"/>
      <c r="C487" s="26"/>
      <c r="D487" s="63" t="s">
        <v>698</v>
      </c>
      <c r="E487" s="63"/>
      <c r="F487" s="63"/>
      <c r="G487" s="63"/>
      <c r="H487" s="63"/>
      <c r="I487" s="63"/>
      <c r="J487" s="63"/>
      <c r="K487" s="63"/>
      <c r="L487" s="63"/>
      <c r="M487" s="63"/>
    </row>
    <row r="488" spans="1:13" ht="15.15" customHeight="1" thickBot="1" x14ac:dyDescent="0.35">
      <c r="A488" s="26"/>
      <c r="B488" s="26"/>
      <c r="C488" s="26"/>
      <c r="D488" s="26"/>
      <c r="E488" s="27"/>
      <c r="F488" s="7" t="s">
        <v>699</v>
      </c>
      <c r="G488" s="7" t="s">
        <v>700</v>
      </c>
      <c r="H488" s="7" t="s">
        <v>701</v>
      </c>
      <c r="I488" s="7" t="s">
        <v>702</v>
      </c>
      <c r="J488" s="7" t="s">
        <v>703</v>
      </c>
      <c r="K488" s="7" t="s">
        <v>704</v>
      </c>
      <c r="L488" s="26"/>
      <c r="M488" s="26"/>
    </row>
    <row r="489" spans="1:13" ht="15.15" customHeight="1" thickBot="1" x14ac:dyDescent="0.35">
      <c r="A489" s="26"/>
      <c r="B489" s="26"/>
      <c r="C489" s="26"/>
      <c r="D489" s="28"/>
      <c r="E489" s="29" t="s">
        <v>705</v>
      </c>
      <c r="F489" s="30">
        <v>1</v>
      </c>
      <c r="G489" s="31">
        <v>15.23</v>
      </c>
      <c r="H489" s="31"/>
      <c r="I489" s="31"/>
      <c r="J489" s="32">
        <f>ROUND(F489*G489,3)</f>
        <v>15.23</v>
      </c>
      <c r="K489" s="33"/>
      <c r="L489" s="26"/>
      <c r="M489" s="26"/>
    </row>
    <row r="490" spans="1:13" ht="15.15" customHeight="1" thickBot="1" x14ac:dyDescent="0.35">
      <c r="A490" s="26"/>
      <c r="B490" s="26"/>
      <c r="C490" s="26"/>
      <c r="D490" s="28"/>
      <c r="E490" s="25" t="s">
        <v>706</v>
      </c>
      <c r="F490" s="34">
        <v>1</v>
      </c>
      <c r="G490" s="1">
        <v>3.92</v>
      </c>
      <c r="H490" s="1"/>
      <c r="I490" s="1"/>
      <c r="J490" s="35">
        <f>ROUND(F490*G490,3)</f>
        <v>3.92</v>
      </c>
      <c r="K490" s="26"/>
      <c r="L490" s="26"/>
      <c r="M490" s="26"/>
    </row>
    <row r="491" spans="1:13" ht="15.15" customHeight="1" thickBot="1" x14ac:dyDescent="0.35">
      <c r="A491" s="26"/>
      <c r="B491" s="26"/>
      <c r="C491" s="26"/>
      <c r="D491" s="28"/>
      <c r="E491" s="25" t="s">
        <v>707</v>
      </c>
      <c r="F491" s="34">
        <v>1</v>
      </c>
      <c r="G491" s="1">
        <v>5.42</v>
      </c>
      <c r="H491" s="1"/>
      <c r="I491" s="1"/>
      <c r="J491" s="35">
        <f>ROUND(F491*G491,3)</f>
        <v>5.42</v>
      </c>
      <c r="K491" s="5">
        <f>SUM(J489:J491)</f>
        <v>24.57</v>
      </c>
      <c r="L491" s="26"/>
      <c r="M491" s="26"/>
    </row>
    <row r="492" spans="1:13" ht="21.3" customHeight="1" thickBot="1" x14ac:dyDescent="0.35">
      <c r="A492" s="24" t="s">
        <v>708</v>
      </c>
      <c r="B492" s="25" t="s">
        <v>709</v>
      </c>
      <c r="C492" s="25" t="s">
        <v>710</v>
      </c>
      <c r="D492" s="63" t="s">
        <v>711</v>
      </c>
      <c r="E492" s="63"/>
      <c r="F492" s="63"/>
      <c r="G492" s="63"/>
      <c r="H492" s="63"/>
      <c r="I492" s="63"/>
      <c r="J492" s="63"/>
      <c r="K492" s="1">
        <f>SUM(K495:K496)</f>
        <v>151.10999999999999</v>
      </c>
      <c r="L492" s="3">
        <f>ROUND(0*(1+M2/100),2)</f>
        <v>0</v>
      </c>
      <c r="M492" s="9">
        <f>ROUND(K492*L492,2)</f>
        <v>0</v>
      </c>
    </row>
    <row r="493" spans="1:13" ht="76.8" customHeight="1" thickBot="1" x14ac:dyDescent="0.35">
      <c r="A493" s="26"/>
      <c r="B493" s="26"/>
      <c r="C493" s="26"/>
      <c r="D493" s="63" t="s">
        <v>712</v>
      </c>
      <c r="E493" s="63"/>
      <c r="F493" s="63"/>
      <c r="G493" s="63"/>
      <c r="H493" s="63"/>
      <c r="I493" s="63"/>
      <c r="J493" s="63"/>
      <c r="K493" s="63"/>
      <c r="L493" s="63"/>
      <c r="M493" s="63"/>
    </row>
    <row r="494" spans="1:13" ht="15.15" customHeight="1" thickBot="1" x14ac:dyDescent="0.35">
      <c r="A494" s="26"/>
      <c r="B494" s="26"/>
      <c r="C494" s="26"/>
      <c r="D494" s="26"/>
      <c r="E494" s="27"/>
      <c r="F494" s="7" t="s">
        <v>713</v>
      </c>
      <c r="G494" s="7" t="s">
        <v>714</v>
      </c>
      <c r="H494" s="7" t="s">
        <v>715</v>
      </c>
      <c r="I494" s="7" t="s">
        <v>716</v>
      </c>
      <c r="J494" s="7" t="s">
        <v>717</v>
      </c>
      <c r="K494" s="7" t="s">
        <v>718</v>
      </c>
      <c r="L494" s="26"/>
      <c r="M494" s="26"/>
    </row>
    <row r="495" spans="1:13" ht="21.3" customHeight="1" thickBot="1" x14ac:dyDescent="0.35">
      <c r="A495" s="26"/>
      <c r="B495" s="26"/>
      <c r="C495" s="26"/>
      <c r="D495" s="28"/>
      <c r="E495" s="29" t="s">
        <v>719</v>
      </c>
      <c r="F495" s="30">
        <v>1</v>
      </c>
      <c r="G495" s="31">
        <v>25.45</v>
      </c>
      <c r="H495" s="31"/>
      <c r="I495" s="31"/>
      <c r="J495" s="32">
        <f>ROUND(F495*G495,3)</f>
        <v>25.45</v>
      </c>
      <c r="K495" s="33"/>
      <c r="L495" s="26"/>
      <c r="M495" s="26"/>
    </row>
    <row r="496" spans="1:13" ht="21.3" customHeight="1" thickBot="1" x14ac:dyDescent="0.35">
      <c r="A496" s="26"/>
      <c r="B496" s="26"/>
      <c r="C496" s="26"/>
      <c r="D496" s="28"/>
      <c r="E496" s="25" t="s">
        <v>720</v>
      </c>
      <c r="F496" s="34">
        <v>1</v>
      </c>
      <c r="G496" s="1">
        <v>125.66</v>
      </c>
      <c r="H496" s="1"/>
      <c r="I496" s="1"/>
      <c r="J496" s="35">
        <f>ROUND(F496*G496,3)</f>
        <v>125.66</v>
      </c>
      <c r="K496" s="5">
        <f>SUM(J495:J496)</f>
        <v>151.10999999999999</v>
      </c>
      <c r="L496" s="26"/>
      <c r="M496" s="26"/>
    </row>
    <row r="497" spans="1:13" ht="21.3" customHeight="1" thickBot="1" x14ac:dyDescent="0.35">
      <c r="A497" s="24" t="s">
        <v>721</v>
      </c>
      <c r="B497" s="25" t="s">
        <v>722</v>
      </c>
      <c r="C497" s="25" t="s">
        <v>723</v>
      </c>
      <c r="D497" s="63" t="s">
        <v>724</v>
      </c>
      <c r="E497" s="63"/>
      <c r="F497" s="63"/>
      <c r="G497" s="63"/>
      <c r="H497" s="63"/>
      <c r="I497" s="63"/>
      <c r="J497" s="63"/>
      <c r="K497" s="1">
        <f>SUM(K500:K503)</f>
        <v>87.360000000000014</v>
      </c>
      <c r="L497" s="3">
        <f>ROUND(0*(1+M2/100),2)</f>
        <v>0</v>
      </c>
      <c r="M497" s="9">
        <f>ROUND(K497*L497,2)</f>
        <v>0</v>
      </c>
    </row>
    <row r="498" spans="1:13" ht="85.95" customHeight="1" thickBot="1" x14ac:dyDescent="0.35">
      <c r="A498" s="26"/>
      <c r="B498" s="26"/>
      <c r="C498" s="26"/>
      <c r="D498" s="63" t="s">
        <v>725</v>
      </c>
      <c r="E498" s="63"/>
      <c r="F498" s="63"/>
      <c r="G498" s="63"/>
      <c r="H498" s="63"/>
      <c r="I498" s="63"/>
      <c r="J498" s="63"/>
      <c r="K498" s="63"/>
      <c r="L498" s="63"/>
      <c r="M498" s="63"/>
    </row>
    <row r="499" spans="1:13" ht="15.15" customHeight="1" thickBot="1" x14ac:dyDescent="0.35">
      <c r="A499" s="26"/>
      <c r="B499" s="26"/>
      <c r="C499" s="26"/>
      <c r="D499" s="26"/>
      <c r="E499" s="27"/>
      <c r="F499" s="7" t="s">
        <v>726</v>
      </c>
      <c r="G499" s="7" t="s">
        <v>727</v>
      </c>
      <c r="H499" s="7" t="s">
        <v>728</v>
      </c>
      <c r="I499" s="7" t="s">
        <v>729</v>
      </c>
      <c r="J499" s="7" t="s">
        <v>730</v>
      </c>
      <c r="K499" s="7" t="s">
        <v>731</v>
      </c>
      <c r="L499" s="26"/>
      <c r="M499" s="26"/>
    </row>
    <row r="500" spans="1:13" ht="15.15" customHeight="1" thickBot="1" x14ac:dyDescent="0.35">
      <c r="A500" s="26"/>
      <c r="B500" s="26"/>
      <c r="C500" s="26"/>
      <c r="D500" s="28"/>
      <c r="E500" s="29" t="s">
        <v>732</v>
      </c>
      <c r="F500" s="30">
        <v>1</v>
      </c>
      <c r="G500" s="31">
        <v>16.03</v>
      </c>
      <c r="H500" s="31"/>
      <c r="I500" s="31"/>
      <c r="J500" s="32">
        <f>ROUND(F500*G500,3)</f>
        <v>16.03</v>
      </c>
      <c r="K500" s="33"/>
      <c r="L500" s="26"/>
      <c r="M500" s="26"/>
    </row>
    <row r="501" spans="1:13" ht="15.15" customHeight="1" thickBot="1" x14ac:dyDescent="0.35">
      <c r="A501" s="26"/>
      <c r="B501" s="26"/>
      <c r="C501" s="26"/>
      <c r="D501" s="28"/>
      <c r="E501" s="25" t="s">
        <v>733</v>
      </c>
      <c r="F501" s="34">
        <v>1</v>
      </c>
      <c r="G501" s="1">
        <v>7.75</v>
      </c>
      <c r="H501" s="1"/>
      <c r="I501" s="1"/>
      <c r="J501" s="35">
        <f>ROUND(F501*G501,3)</f>
        <v>7.75</v>
      </c>
      <c r="K501" s="26"/>
      <c r="L501" s="26"/>
      <c r="M501" s="26"/>
    </row>
    <row r="502" spans="1:13" ht="15.15" customHeight="1" thickBot="1" x14ac:dyDescent="0.35">
      <c r="A502" s="26"/>
      <c r="B502" s="26"/>
      <c r="C502" s="26"/>
      <c r="D502" s="28"/>
      <c r="E502" s="25" t="s">
        <v>734</v>
      </c>
      <c r="F502" s="34">
        <v>1</v>
      </c>
      <c r="G502" s="1">
        <v>56.65</v>
      </c>
      <c r="H502" s="1"/>
      <c r="I502" s="1"/>
      <c r="J502" s="35">
        <f>ROUND(F502*G502,3)</f>
        <v>56.65</v>
      </c>
      <c r="K502" s="26"/>
      <c r="L502" s="26"/>
      <c r="M502" s="26"/>
    </row>
    <row r="503" spans="1:13" ht="15.15" customHeight="1" thickBot="1" x14ac:dyDescent="0.35">
      <c r="A503" s="26"/>
      <c r="B503" s="26"/>
      <c r="C503" s="26"/>
      <c r="D503" s="28"/>
      <c r="E503" s="25" t="s">
        <v>735</v>
      </c>
      <c r="F503" s="34">
        <v>1</v>
      </c>
      <c r="G503" s="1">
        <v>6.93</v>
      </c>
      <c r="H503" s="1"/>
      <c r="I503" s="1"/>
      <c r="J503" s="35">
        <f>ROUND(F503*G503,3)</f>
        <v>6.93</v>
      </c>
      <c r="K503" s="5">
        <f>SUM(J500:J503)</f>
        <v>87.360000000000014</v>
      </c>
      <c r="L503" s="26"/>
      <c r="M503" s="26"/>
    </row>
    <row r="504" spans="1:13" ht="21.3" customHeight="1" thickBot="1" x14ac:dyDescent="0.35">
      <c r="A504" s="24" t="s">
        <v>736</v>
      </c>
      <c r="B504" s="25" t="s">
        <v>737</v>
      </c>
      <c r="C504" s="25" t="s">
        <v>738</v>
      </c>
      <c r="D504" s="63" t="s">
        <v>739</v>
      </c>
      <c r="E504" s="63"/>
      <c r="F504" s="63"/>
      <c r="G504" s="63"/>
      <c r="H504" s="63"/>
      <c r="I504" s="63"/>
      <c r="J504" s="63"/>
      <c r="K504" s="1">
        <f>SUM(K507:K508)</f>
        <v>15.18</v>
      </c>
      <c r="L504" s="3">
        <f>ROUND(0*(1+M2/100),2)</f>
        <v>0</v>
      </c>
      <c r="M504" s="9">
        <f>ROUND(K504*L504,2)</f>
        <v>0</v>
      </c>
    </row>
    <row r="505" spans="1:13" ht="30.6" customHeight="1" thickBot="1" x14ac:dyDescent="0.35">
      <c r="A505" s="26"/>
      <c r="B505" s="26"/>
      <c r="C505" s="26"/>
      <c r="D505" s="63" t="s">
        <v>740</v>
      </c>
      <c r="E505" s="63"/>
      <c r="F505" s="63"/>
      <c r="G505" s="63"/>
      <c r="H505" s="63"/>
      <c r="I505" s="63"/>
      <c r="J505" s="63"/>
      <c r="K505" s="63"/>
      <c r="L505" s="63"/>
      <c r="M505" s="63"/>
    </row>
    <row r="506" spans="1:13" ht="15.15" customHeight="1" thickBot="1" x14ac:dyDescent="0.35">
      <c r="A506" s="26"/>
      <c r="B506" s="26"/>
      <c r="C506" s="26"/>
      <c r="D506" s="26"/>
      <c r="E506" s="27"/>
      <c r="F506" s="7" t="s">
        <v>741</v>
      </c>
      <c r="G506" s="7" t="s">
        <v>742</v>
      </c>
      <c r="H506" s="7" t="s">
        <v>743</v>
      </c>
      <c r="I506" s="7" t="s">
        <v>744</v>
      </c>
      <c r="J506" s="7" t="s">
        <v>745</v>
      </c>
      <c r="K506" s="7" t="s">
        <v>746</v>
      </c>
      <c r="L506" s="26"/>
      <c r="M506" s="26"/>
    </row>
    <row r="507" spans="1:13" ht="15.15" customHeight="1" thickBot="1" x14ac:dyDescent="0.35">
      <c r="A507" s="26"/>
      <c r="B507" s="26"/>
      <c r="C507" s="26"/>
      <c r="D507" s="28"/>
      <c r="E507" s="29" t="s">
        <v>747</v>
      </c>
      <c r="F507" s="30">
        <v>1</v>
      </c>
      <c r="G507" s="31">
        <v>9.3000000000000007</v>
      </c>
      <c r="H507" s="31"/>
      <c r="I507" s="31"/>
      <c r="J507" s="32">
        <f>ROUND(F507*G507,3)</f>
        <v>9.3000000000000007</v>
      </c>
      <c r="K507" s="33"/>
      <c r="L507" s="26"/>
      <c r="M507" s="26"/>
    </row>
    <row r="508" spans="1:13" ht="15.15" customHeight="1" thickBot="1" x14ac:dyDescent="0.35">
      <c r="A508" s="26"/>
      <c r="B508" s="26"/>
      <c r="C508" s="26"/>
      <c r="D508" s="28"/>
      <c r="E508" s="25" t="s">
        <v>748</v>
      </c>
      <c r="F508" s="34">
        <v>1</v>
      </c>
      <c r="G508" s="1">
        <v>5.88</v>
      </c>
      <c r="H508" s="1"/>
      <c r="I508" s="1"/>
      <c r="J508" s="35">
        <f>ROUND(F508*G508,3)</f>
        <v>5.88</v>
      </c>
      <c r="K508" s="5">
        <f>SUM(J507:J508)</f>
        <v>15.18</v>
      </c>
      <c r="L508" s="26"/>
      <c r="M508" s="26"/>
    </row>
    <row r="509" spans="1:13" ht="21.3" customHeight="1" thickBot="1" x14ac:dyDescent="0.35">
      <c r="A509" s="24" t="s">
        <v>749</v>
      </c>
      <c r="B509" s="25" t="s">
        <v>750</v>
      </c>
      <c r="C509" s="25" t="s">
        <v>751</v>
      </c>
      <c r="D509" s="63" t="s">
        <v>752</v>
      </c>
      <c r="E509" s="63"/>
      <c r="F509" s="63"/>
      <c r="G509" s="63"/>
      <c r="H509" s="63"/>
      <c r="I509" s="63"/>
      <c r="J509" s="63"/>
      <c r="K509" s="1">
        <f>SUM(K512:K512)</f>
        <v>2</v>
      </c>
      <c r="L509" s="3">
        <f>ROUND(0*(1+M2/100),2)</f>
        <v>0</v>
      </c>
      <c r="M509" s="9">
        <f>ROUND(K509*L509,2)</f>
        <v>0</v>
      </c>
    </row>
    <row r="510" spans="1:13" ht="21.3" customHeight="1" thickBot="1" x14ac:dyDescent="0.35">
      <c r="A510" s="26"/>
      <c r="B510" s="26"/>
      <c r="C510" s="26"/>
      <c r="D510" s="63" t="s">
        <v>753</v>
      </c>
      <c r="E510" s="63"/>
      <c r="F510" s="63"/>
      <c r="G510" s="63"/>
      <c r="H510" s="63"/>
      <c r="I510" s="63"/>
      <c r="J510" s="63"/>
      <c r="K510" s="63"/>
      <c r="L510" s="63"/>
      <c r="M510" s="63"/>
    </row>
    <row r="511" spans="1:13" ht="15.15" customHeight="1" thickBot="1" x14ac:dyDescent="0.35">
      <c r="A511" s="26"/>
      <c r="B511" s="26"/>
      <c r="C511" s="26"/>
      <c r="D511" s="26"/>
      <c r="E511" s="27"/>
      <c r="F511" s="7" t="s">
        <v>754</v>
      </c>
      <c r="G511" s="7" t="s">
        <v>755</v>
      </c>
      <c r="H511" s="7" t="s">
        <v>756</v>
      </c>
      <c r="I511" s="7" t="s">
        <v>757</v>
      </c>
      <c r="J511" s="7" t="s">
        <v>758</v>
      </c>
      <c r="K511" s="7" t="s">
        <v>759</v>
      </c>
      <c r="L511" s="26"/>
      <c r="M511" s="26"/>
    </row>
    <row r="512" spans="1:13" ht="21.3" customHeight="1" thickBot="1" x14ac:dyDescent="0.35">
      <c r="A512" s="26"/>
      <c r="B512" s="26"/>
      <c r="C512" s="26"/>
      <c r="D512" s="28"/>
      <c r="E512" s="29" t="s">
        <v>760</v>
      </c>
      <c r="F512" s="30">
        <v>2</v>
      </c>
      <c r="G512" s="31">
        <v>1</v>
      </c>
      <c r="H512" s="31"/>
      <c r="I512" s="31"/>
      <c r="J512" s="32">
        <f>ROUND(F512*G512,3)</f>
        <v>2</v>
      </c>
      <c r="K512" s="6">
        <f>SUM(J512:J512)</f>
        <v>2</v>
      </c>
      <c r="L512" s="26"/>
      <c r="M512" s="26"/>
    </row>
    <row r="513" spans="1:13" ht="15.45" customHeight="1" thickBot="1" x14ac:dyDescent="0.35">
      <c r="A513" s="38"/>
      <c r="B513" s="38"/>
      <c r="C513" s="38"/>
      <c r="D513" s="39" t="s">
        <v>761</v>
      </c>
      <c r="E513" s="40"/>
      <c r="F513" s="40"/>
      <c r="G513" s="40"/>
      <c r="H513" s="40"/>
      <c r="I513" s="40"/>
      <c r="J513" s="40"/>
      <c r="K513" s="40"/>
      <c r="L513" s="41">
        <f>M472+M486+M492+M497+M504+M509</f>
        <v>0</v>
      </c>
      <c r="M513" s="41">
        <f>ROUND(L513,2)</f>
        <v>0</v>
      </c>
    </row>
    <row r="514" spans="1:13" ht="15.45" customHeight="1" thickBot="1" x14ac:dyDescent="0.35">
      <c r="A514" s="42" t="s">
        <v>762</v>
      </c>
      <c r="B514" s="42" t="s">
        <v>763</v>
      </c>
      <c r="C514" s="43"/>
      <c r="D514" s="64" t="s">
        <v>764</v>
      </c>
      <c r="E514" s="64"/>
      <c r="F514" s="64"/>
      <c r="G514" s="64"/>
      <c r="H514" s="64"/>
      <c r="I514" s="64"/>
      <c r="J514" s="64"/>
      <c r="K514" s="43"/>
      <c r="L514" s="8">
        <f>L566</f>
        <v>0</v>
      </c>
      <c r="M514" s="8">
        <f>ROUND(L514,2)</f>
        <v>0</v>
      </c>
    </row>
    <row r="515" spans="1:13" ht="30.6" customHeight="1" thickBot="1" x14ac:dyDescent="0.35">
      <c r="A515" s="24" t="s">
        <v>765</v>
      </c>
      <c r="B515" s="25" t="s">
        <v>766</v>
      </c>
      <c r="C515" s="25" t="s">
        <v>767</v>
      </c>
      <c r="D515" s="63" t="s">
        <v>768</v>
      </c>
      <c r="E515" s="63"/>
      <c r="F515" s="63"/>
      <c r="G515" s="63"/>
      <c r="H515" s="63"/>
      <c r="I515" s="63"/>
      <c r="J515" s="63"/>
      <c r="K515" s="1">
        <f>SUM(K518:K519)</f>
        <v>2</v>
      </c>
      <c r="L515" s="3">
        <f>ROUND(0*(1+M2/100),2)</f>
        <v>0</v>
      </c>
      <c r="M515" s="9">
        <f>ROUND(K515*L515,2)</f>
        <v>0</v>
      </c>
    </row>
    <row r="516" spans="1:13" ht="49.05" customHeight="1" thickBot="1" x14ac:dyDescent="0.35">
      <c r="A516" s="26"/>
      <c r="B516" s="26"/>
      <c r="C516" s="26"/>
      <c r="D516" s="63" t="s">
        <v>769</v>
      </c>
      <c r="E516" s="63"/>
      <c r="F516" s="63"/>
      <c r="G516" s="63"/>
      <c r="H516" s="63"/>
      <c r="I516" s="63"/>
      <c r="J516" s="63"/>
      <c r="K516" s="63"/>
      <c r="L516" s="63"/>
      <c r="M516" s="63"/>
    </row>
    <row r="517" spans="1:13" ht="15.15" customHeight="1" thickBot="1" x14ac:dyDescent="0.35">
      <c r="A517" s="26"/>
      <c r="B517" s="26"/>
      <c r="C517" s="26"/>
      <c r="D517" s="26"/>
      <c r="E517" s="27"/>
      <c r="F517" s="7" t="s">
        <v>770</v>
      </c>
      <c r="G517" s="7" t="s">
        <v>771</v>
      </c>
      <c r="H517" s="7" t="s">
        <v>772</v>
      </c>
      <c r="I517" s="7" t="s">
        <v>773</v>
      </c>
      <c r="J517" s="7" t="s">
        <v>774</v>
      </c>
      <c r="K517" s="7" t="s">
        <v>775</v>
      </c>
      <c r="L517" s="26"/>
      <c r="M517" s="26"/>
    </row>
    <row r="518" spans="1:13" ht="15.15" customHeight="1" thickBot="1" x14ac:dyDescent="0.35">
      <c r="A518" s="26"/>
      <c r="B518" s="26"/>
      <c r="C518" s="26"/>
      <c r="D518" s="28"/>
      <c r="E518" s="29" t="s">
        <v>776</v>
      </c>
      <c r="F518" s="30">
        <v>1</v>
      </c>
      <c r="G518" s="31"/>
      <c r="H518" s="31"/>
      <c r="I518" s="31"/>
      <c r="J518" s="32">
        <f>ROUND(F518,3)</f>
        <v>1</v>
      </c>
      <c r="K518" s="33"/>
      <c r="L518" s="26"/>
      <c r="M518" s="26"/>
    </row>
    <row r="519" spans="1:13" ht="15.15" customHeight="1" thickBot="1" x14ac:dyDescent="0.35">
      <c r="A519" s="26"/>
      <c r="B519" s="26"/>
      <c r="C519" s="26"/>
      <c r="D519" s="28"/>
      <c r="E519" s="25" t="s">
        <v>777</v>
      </c>
      <c r="F519" s="34">
        <v>1</v>
      </c>
      <c r="G519" s="1"/>
      <c r="H519" s="1"/>
      <c r="I519" s="1"/>
      <c r="J519" s="35">
        <f>ROUND(F519,3)</f>
        <v>1</v>
      </c>
      <c r="K519" s="5">
        <f>SUM(J518:J519)</f>
        <v>2</v>
      </c>
      <c r="L519" s="26"/>
      <c r="M519" s="26"/>
    </row>
    <row r="520" spans="1:13" ht="21.3" customHeight="1" thickBot="1" x14ac:dyDescent="0.35">
      <c r="A520" s="24" t="s">
        <v>778</v>
      </c>
      <c r="B520" s="25" t="s">
        <v>779</v>
      </c>
      <c r="C520" s="25" t="s">
        <v>780</v>
      </c>
      <c r="D520" s="63" t="s">
        <v>781</v>
      </c>
      <c r="E520" s="63"/>
      <c r="F520" s="63"/>
      <c r="G520" s="63"/>
      <c r="H520" s="63"/>
      <c r="I520" s="63"/>
      <c r="J520" s="63"/>
      <c r="K520" s="1">
        <f>SUM(K523:K524)</f>
        <v>2</v>
      </c>
      <c r="L520" s="3">
        <f>ROUND(0*(1+M2/100),2)</f>
        <v>0</v>
      </c>
      <c r="M520" s="9">
        <f>ROUND(K520*L520,2)</f>
        <v>0</v>
      </c>
    </row>
    <row r="521" spans="1:13" ht="30.6" customHeight="1" thickBot="1" x14ac:dyDescent="0.35">
      <c r="A521" s="26"/>
      <c r="B521" s="26"/>
      <c r="C521" s="26"/>
      <c r="D521" s="63" t="s">
        <v>782</v>
      </c>
      <c r="E521" s="63"/>
      <c r="F521" s="63"/>
      <c r="G521" s="63"/>
      <c r="H521" s="63"/>
      <c r="I521" s="63"/>
      <c r="J521" s="63"/>
      <c r="K521" s="63"/>
      <c r="L521" s="63"/>
      <c r="M521" s="63"/>
    </row>
    <row r="522" spans="1:13" ht="15.15" customHeight="1" thickBot="1" x14ac:dyDescent="0.35">
      <c r="A522" s="26"/>
      <c r="B522" s="26"/>
      <c r="C522" s="26"/>
      <c r="D522" s="26"/>
      <c r="E522" s="27"/>
      <c r="F522" s="7" t="s">
        <v>783</v>
      </c>
      <c r="G522" s="7" t="s">
        <v>784</v>
      </c>
      <c r="H522" s="7" t="s">
        <v>785</v>
      </c>
      <c r="I522" s="7" t="s">
        <v>786</v>
      </c>
      <c r="J522" s="7" t="s">
        <v>787</v>
      </c>
      <c r="K522" s="7" t="s">
        <v>788</v>
      </c>
      <c r="L522" s="26"/>
      <c r="M522" s="26"/>
    </row>
    <row r="523" spans="1:13" ht="15.15" customHeight="1" thickBot="1" x14ac:dyDescent="0.35">
      <c r="A523" s="26"/>
      <c r="B523" s="26"/>
      <c r="C523" s="26"/>
      <c r="D523" s="28"/>
      <c r="E523" s="29" t="s">
        <v>789</v>
      </c>
      <c r="F523" s="30">
        <v>1</v>
      </c>
      <c r="G523" s="31"/>
      <c r="H523" s="31"/>
      <c r="I523" s="31"/>
      <c r="J523" s="32">
        <f>ROUND(F523,3)</f>
        <v>1</v>
      </c>
      <c r="K523" s="33"/>
      <c r="L523" s="26"/>
      <c r="M523" s="26"/>
    </row>
    <row r="524" spans="1:13" ht="15.15" customHeight="1" thickBot="1" x14ac:dyDescent="0.35">
      <c r="A524" s="26"/>
      <c r="B524" s="26"/>
      <c r="C524" s="26"/>
      <c r="D524" s="28"/>
      <c r="E524" s="25" t="s">
        <v>790</v>
      </c>
      <c r="F524" s="34">
        <v>1</v>
      </c>
      <c r="G524" s="1"/>
      <c r="H524" s="1"/>
      <c r="I524" s="1"/>
      <c r="J524" s="35">
        <f>ROUND(F524,3)</f>
        <v>1</v>
      </c>
      <c r="K524" s="5">
        <f>SUM(J523:J524)</f>
        <v>2</v>
      </c>
      <c r="L524" s="26"/>
      <c r="M524" s="26"/>
    </row>
    <row r="525" spans="1:13" ht="30.6" customHeight="1" thickBot="1" x14ac:dyDescent="0.35">
      <c r="A525" s="24" t="s">
        <v>791</v>
      </c>
      <c r="B525" s="25" t="s">
        <v>792</v>
      </c>
      <c r="C525" s="25" t="s">
        <v>793</v>
      </c>
      <c r="D525" s="63" t="s">
        <v>794</v>
      </c>
      <c r="E525" s="63"/>
      <c r="F525" s="63"/>
      <c r="G525" s="63"/>
      <c r="H525" s="63"/>
      <c r="I525" s="63"/>
      <c r="J525" s="63"/>
      <c r="K525" s="1">
        <f>SUM(K528:K528)</f>
        <v>1</v>
      </c>
      <c r="L525" s="3">
        <f>ROUND(0*(1+M2/100),2)</f>
        <v>0</v>
      </c>
      <c r="M525" s="9">
        <f>ROUND(K525*L525,2)</f>
        <v>0</v>
      </c>
    </row>
    <row r="526" spans="1:13" ht="39.75" customHeight="1" thickBot="1" x14ac:dyDescent="0.35">
      <c r="A526" s="26"/>
      <c r="B526" s="26"/>
      <c r="C526" s="26"/>
      <c r="D526" s="63" t="s">
        <v>795</v>
      </c>
      <c r="E526" s="63"/>
      <c r="F526" s="63"/>
      <c r="G526" s="63"/>
      <c r="H526" s="63"/>
      <c r="I526" s="63"/>
      <c r="J526" s="63"/>
      <c r="K526" s="63"/>
      <c r="L526" s="63"/>
      <c r="M526" s="63"/>
    </row>
    <row r="527" spans="1:13" ht="15.15" customHeight="1" thickBot="1" x14ac:dyDescent="0.35">
      <c r="A527" s="26"/>
      <c r="B527" s="26"/>
      <c r="C527" s="26"/>
      <c r="D527" s="26"/>
      <c r="E527" s="27"/>
      <c r="F527" s="7" t="s">
        <v>796</v>
      </c>
      <c r="G527" s="7" t="s">
        <v>797</v>
      </c>
      <c r="H527" s="7" t="s">
        <v>798</v>
      </c>
      <c r="I527" s="7" t="s">
        <v>799</v>
      </c>
      <c r="J527" s="7" t="s">
        <v>800</v>
      </c>
      <c r="K527" s="7" t="s">
        <v>801</v>
      </c>
      <c r="L527" s="26"/>
      <c r="M527" s="26"/>
    </row>
    <row r="528" spans="1:13" ht="15.15" customHeight="1" thickBot="1" x14ac:dyDescent="0.35">
      <c r="A528" s="26"/>
      <c r="B528" s="26"/>
      <c r="C528" s="26"/>
      <c r="D528" s="28"/>
      <c r="E528" s="29" t="s">
        <v>802</v>
      </c>
      <c r="F528" s="30">
        <v>1</v>
      </c>
      <c r="G528" s="31"/>
      <c r="H528" s="31"/>
      <c r="I528" s="31"/>
      <c r="J528" s="32">
        <f>ROUND(F528,3)</f>
        <v>1</v>
      </c>
      <c r="K528" s="6">
        <f>SUM(J528:J528)</f>
        <v>1</v>
      </c>
      <c r="L528" s="26"/>
      <c r="M528" s="26"/>
    </row>
    <row r="529" spans="1:13" ht="30.6" customHeight="1" thickBot="1" x14ac:dyDescent="0.35">
      <c r="A529" s="24" t="s">
        <v>803</v>
      </c>
      <c r="B529" s="25" t="s">
        <v>804</v>
      </c>
      <c r="C529" s="25" t="s">
        <v>805</v>
      </c>
      <c r="D529" s="63" t="s">
        <v>806</v>
      </c>
      <c r="E529" s="63"/>
      <c r="F529" s="63"/>
      <c r="G529" s="63"/>
      <c r="H529" s="63"/>
      <c r="I529" s="63"/>
      <c r="J529" s="63"/>
      <c r="K529" s="1">
        <f>SUM(K532:K532)</f>
        <v>1</v>
      </c>
      <c r="L529" s="3">
        <f>ROUND(0*(1+M2/100),2)</f>
        <v>0</v>
      </c>
      <c r="M529" s="9">
        <f>ROUND(K529*L529,2)</f>
        <v>0</v>
      </c>
    </row>
    <row r="530" spans="1:13" ht="39.75" customHeight="1" thickBot="1" x14ac:dyDescent="0.35">
      <c r="A530" s="26"/>
      <c r="B530" s="26"/>
      <c r="C530" s="26"/>
      <c r="D530" s="63" t="s">
        <v>807</v>
      </c>
      <c r="E530" s="63"/>
      <c r="F530" s="63"/>
      <c r="G530" s="63"/>
      <c r="H530" s="63"/>
      <c r="I530" s="63"/>
      <c r="J530" s="63"/>
      <c r="K530" s="63"/>
      <c r="L530" s="63"/>
      <c r="M530" s="63"/>
    </row>
    <row r="531" spans="1:13" ht="15.15" customHeight="1" thickBot="1" x14ac:dyDescent="0.35">
      <c r="A531" s="26"/>
      <c r="B531" s="26"/>
      <c r="C531" s="26"/>
      <c r="D531" s="26"/>
      <c r="E531" s="27"/>
      <c r="F531" s="7" t="s">
        <v>808</v>
      </c>
      <c r="G531" s="7" t="s">
        <v>809</v>
      </c>
      <c r="H531" s="7" t="s">
        <v>810</v>
      </c>
      <c r="I531" s="7" t="s">
        <v>811</v>
      </c>
      <c r="J531" s="7" t="s">
        <v>812</v>
      </c>
      <c r="K531" s="7" t="s">
        <v>813</v>
      </c>
      <c r="L531" s="26"/>
      <c r="M531" s="26"/>
    </row>
    <row r="532" spans="1:13" ht="15.15" customHeight="1" thickBot="1" x14ac:dyDescent="0.35">
      <c r="A532" s="26"/>
      <c r="B532" s="26"/>
      <c r="C532" s="26"/>
      <c r="D532" s="28"/>
      <c r="E532" s="29" t="s">
        <v>814</v>
      </c>
      <c r="F532" s="30">
        <v>1</v>
      </c>
      <c r="G532" s="31"/>
      <c r="H532" s="31"/>
      <c r="I532" s="31"/>
      <c r="J532" s="32">
        <f>ROUND(F532,3)</f>
        <v>1</v>
      </c>
      <c r="K532" s="6">
        <f>SUM(J532:J532)</f>
        <v>1</v>
      </c>
      <c r="L532" s="26"/>
      <c r="M532" s="26"/>
    </row>
    <row r="533" spans="1:13" ht="21.3" customHeight="1" thickBot="1" x14ac:dyDescent="0.35">
      <c r="A533" s="24" t="s">
        <v>815</v>
      </c>
      <c r="B533" s="25" t="s">
        <v>816</v>
      </c>
      <c r="C533" s="25" t="s">
        <v>817</v>
      </c>
      <c r="D533" s="63" t="s">
        <v>818</v>
      </c>
      <c r="E533" s="63"/>
      <c r="F533" s="63"/>
      <c r="G533" s="63"/>
      <c r="H533" s="63"/>
      <c r="I533" s="63"/>
      <c r="J533" s="63"/>
      <c r="K533" s="1">
        <f>SUM(K536:K537)</f>
        <v>10</v>
      </c>
      <c r="L533" s="3">
        <f>ROUND(0*(1+M2/100),2)</f>
        <v>0</v>
      </c>
      <c r="M533" s="9">
        <f>ROUND(K533*L533,2)</f>
        <v>0</v>
      </c>
    </row>
    <row r="534" spans="1:13" ht="30.6" customHeight="1" thickBot="1" x14ac:dyDescent="0.35">
      <c r="A534" s="26"/>
      <c r="B534" s="26"/>
      <c r="C534" s="26"/>
      <c r="D534" s="63" t="s">
        <v>819</v>
      </c>
      <c r="E534" s="63"/>
      <c r="F534" s="63"/>
      <c r="G534" s="63"/>
      <c r="H534" s="63"/>
      <c r="I534" s="63"/>
      <c r="J534" s="63"/>
      <c r="K534" s="63"/>
      <c r="L534" s="63"/>
      <c r="M534" s="63"/>
    </row>
    <row r="535" spans="1:13" ht="15.15" customHeight="1" thickBot="1" x14ac:dyDescent="0.35">
      <c r="A535" s="26"/>
      <c r="B535" s="26"/>
      <c r="C535" s="26"/>
      <c r="D535" s="26"/>
      <c r="E535" s="27"/>
      <c r="F535" s="7" t="s">
        <v>820</v>
      </c>
      <c r="G535" s="7" t="s">
        <v>821</v>
      </c>
      <c r="H535" s="7" t="s">
        <v>822</v>
      </c>
      <c r="I535" s="7" t="s">
        <v>823</v>
      </c>
      <c r="J535" s="7" t="s">
        <v>824</v>
      </c>
      <c r="K535" s="7" t="s">
        <v>825</v>
      </c>
      <c r="L535" s="26"/>
      <c r="M535" s="26"/>
    </row>
    <row r="536" spans="1:13" ht="15.15" customHeight="1" thickBot="1" x14ac:dyDescent="0.35">
      <c r="A536" s="26"/>
      <c r="B536" s="26"/>
      <c r="C536" s="26"/>
      <c r="D536" s="28"/>
      <c r="E536" s="29" t="s">
        <v>826</v>
      </c>
      <c r="F536" s="30">
        <v>4</v>
      </c>
      <c r="G536" s="31"/>
      <c r="H536" s="31"/>
      <c r="I536" s="31"/>
      <c r="J536" s="32">
        <f>ROUND(F536,3)</f>
        <v>4</v>
      </c>
      <c r="K536" s="33"/>
      <c r="L536" s="26"/>
      <c r="M536" s="26"/>
    </row>
    <row r="537" spans="1:13" ht="15.15" customHeight="1" thickBot="1" x14ac:dyDescent="0.35">
      <c r="A537" s="26"/>
      <c r="B537" s="26"/>
      <c r="C537" s="26"/>
      <c r="D537" s="28"/>
      <c r="E537" s="25" t="s">
        <v>827</v>
      </c>
      <c r="F537" s="34">
        <v>6</v>
      </c>
      <c r="G537" s="1"/>
      <c r="H537" s="1"/>
      <c r="I537" s="1"/>
      <c r="J537" s="35">
        <f>ROUND(F537,3)</f>
        <v>6</v>
      </c>
      <c r="K537" s="5">
        <f>SUM(J536:J537)</f>
        <v>10</v>
      </c>
      <c r="L537" s="26"/>
      <c r="M537" s="26"/>
    </row>
    <row r="538" spans="1:13" ht="21.3" customHeight="1" thickBot="1" x14ac:dyDescent="0.35">
      <c r="A538" s="24" t="s">
        <v>828</v>
      </c>
      <c r="B538" s="25" t="s">
        <v>829</v>
      </c>
      <c r="C538" s="25" t="s">
        <v>830</v>
      </c>
      <c r="D538" s="63" t="s">
        <v>831</v>
      </c>
      <c r="E538" s="63"/>
      <c r="F538" s="63"/>
      <c r="G538" s="63"/>
      <c r="H538" s="63"/>
      <c r="I538" s="63"/>
      <c r="J538" s="63"/>
      <c r="K538" s="1">
        <f>SUM(K541:K541)</f>
        <v>4</v>
      </c>
      <c r="L538" s="3">
        <f>ROUND(0*(1+M2/100),2)</f>
        <v>0</v>
      </c>
      <c r="M538" s="9">
        <f>ROUND(K538*L538,2)</f>
        <v>0</v>
      </c>
    </row>
    <row r="539" spans="1:13" ht="39.75" customHeight="1" thickBot="1" x14ac:dyDescent="0.35">
      <c r="A539" s="26"/>
      <c r="B539" s="26"/>
      <c r="C539" s="26"/>
      <c r="D539" s="63" t="s">
        <v>832</v>
      </c>
      <c r="E539" s="63"/>
      <c r="F539" s="63"/>
      <c r="G539" s="63"/>
      <c r="H539" s="63"/>
      <c r="I539" s="63"/>
      <c r="J539" s="63"/>
      <c r="K539" s="63"/>
      <c r="L539" s="63"/>
      <c r="M539" s="63"/>
    </row>
    <row r="540" spans="1:13" ht="15.15" customHeight="1" thickBot="1" x14ac:dyDescent="0.35">
      <c r="A540" s="26"/>
      <c r="B540" s="26"/>
      <c r="C540" s="26"/>
      <c r="D540" s="26"/>
      <c r="E540" s="27"/>
      <c r="F540" s="7" t="s">
        <v>833</v>
      </c>
      <c r="G540" s="7" t="s">
        <v>834</v>
      </c>
      <c r="H540" s="7" t="s">
        <v>835</v>
      </c>
      <c r="I540" s="7" t="s">
        <v>836</v>
      </c>
      <c r="J540" s="7" t="s">
        <v>837</v>
      </c>
      <c r="K540" s="7" t="s">
        <v>838</v>
      </c>
      <c r="L540" s="26"/>
      <c r="M540" s="26"/>
    </row>
    <row r="541" spans="1:13" ht="15.15" customHeight="1" thickBot="1" x14ac:dyDescent="0.35">
      <c r="A541" s="26"/>
      <c r="B541" s="26"/>
      <c r="C541" s="26"/>
      <c r="D541" s="28"/>
      <c r="E541" s="29" t="s">
        <v>839</v>
      </c>
      <c r="F541" s="30">
        <v>4</v>
      </c>
      <c r="G541" s="31"/>
      <c r="H541" s="31"/>
      <c r="I541" s="31"/>
      <c r="J541" s="32">
        <f>ROUND(F541,3)</f>
        <v>4</v>
      </c>
      <c r="K541" s="6">
        <f>SUM(J541:J541)</f>
        <v>4</v>
      </c>
      <c r="L541" s="26"/>
      <c r="M541" s="26"/>
    </row>
    <row r="542" spans="1:13" ht="21.3" customHeight="1" thickBot="1" x14ac:dyDescent="0.35">
      <c r="A542" s="24" t="s">
        <v>840</v>
      </c>
      <c r="B542" s="25" t="s">
        <v>841</v>
      </c>
      <c r="C542" s="25" t="s">
        <v>842</v>
      </c>
      <c r="D542" s="63" t="s">
        <v>843</v>
      </c>
      <c r="E542" s="63"/>
      <c r="F542" s="63"/>
      <c r="G542" s="63"/>
      <c r="H542" s="63"/>
      <c r="I542" s="63"/>
      <c r="J542" s="63"/>
      <c r="K542" s="1">
        <f>SUM(K545:K545)</f>
        <v>13</v>
      </c>
      <c r="L542" s="3">
        <f>ROUND(0*(1+M2/100),2)</f>
        <v>0</v>
      </c>
      <c r="M542" s="9">
        <f>ROUND(K542*L542,2)</f>
        <v>0</v>
      </c>
    </row>
    <row r="543" spans="1:13" ht="39.75" customHeight="1" thickBot="1" x14ac:dyDescent="0.35">
      <c r="A543" s="26"/>
      <c r="B543" s="26"/>
      <c r="C543" s="26"/>
      <c r="D543" s="63" t="s">
        <v>844</v>
      </c>
      <c r="E543" s="63"/>
      <c r="F543" s="63"/>
      <c r="G543" s="63"/>
      <c r="H543" s="63"/>
      <c r="I543" s="63"/>
      <c r="J543" s="63"/>
      <c r="K543" s="63"/>
      <c r="L543" s="63"/>
      <c r="M543" s="63"/>
    </row>
    <row r="544" spans="1:13" ht="15.15" customHeight="1" thickBot="1" x14ac:dyDescent="0.35">
      <c r="A544" s="26"/>
      <c r="B544" s="26"/>
      <c r="C544" s="26"/>
      <c r="D544" s="26"/>
      <c r="E544" s="27"/>
      <c r="F544" s="7" t="s">
        <v>845</v>
      </c>
      <c r="G544" s="7" t="s">
        <v>846</v>
      </c>
      <c r="H544" s="7" t="s">
        <v>847</v>
      </c>
      <c r="I544" s="7" t="s">
        <v>848</v>
      </c>
      <c r="J544" s="7" t="s">
        <v>849</v>
      </c>
      <c r="K544" s="7" t="s">
        <v>850</v>
      </c>
      <c r="L544" s="26"/>
      <c r="M544" s="26"/>
    </row>
    <row r="545" spans="1:13" ht="15.15" customHeight="1" thickBot="1" x14ac:dyDescent="0.35">
      <c r="A545" s="26"/>
      <c r="B545" s="26"/>
      <c r="C545" s="26"/>
      <c r="D545" s="28"/>
      <c r="E545" s="29" t="s">
        <v>851</v>
      </c>
      <c r="F545" s="30">
        <v>13</v>
      </c>
      <c r="G545" s="31"/>
      <c r="H545" s="31"/>
      <c r="I545" s="31"/>
      <c r="J545" s="32">
        <f>ROUND(F545,3)</f>
        <v>13</v>
      </c>
      <c r="K545" s="6">
        <f>SUM(J545:J545)</f>
        <v>13</v>
      </c>
      <c r="L545" s="26"/>
      <c r="M545" s="26"/>
    </row>
    <row r="546" spans="1:13" ht="15.45" customHeight="1" thickBot="1" x14ac:dyDescent="0.35">
      <c r="A546" s="24" t="s">
        <v>852</v>
      </c>
      <c r="B546" s="25" t="s">
        <v>853</v>
      </c>
      <c r="C546" s="25" t="s">
        <v>854</v>
      </c>
      <c r="D546" s="63" t="s">
        <v>855</v>
      </c>
      <c r="E546" s="63"/>
      <c r="F546" s="63"/>
      <c r="G546" s="63"/>
      <c r="H546" s="63"/>
      <c r="I546" s="63"/>
      <c r="J546" s="63"/>
      <c r="K546" s="1">
        <f>SUM(K549:K551)</f>
        <v>11.35</v>
      </c>
      <c r="L546" s="3">
        <f>ROUND(0*(1+M2/100),2)</f>
        <v>0</v>
      </c>
      <c r="M546" s="9">
        <f>ROUND(K546*L546,2)</f>
        <v>0</v>
      </c>
    </row>
    <row r="547" spans="1:13" ht="21.3" customHeight="1" thickBot="1" x14ac:dyDescent="0.35">
      <c r="A547" s="26"/>
      <c r="B547" s="26"/>
      <c r="C547" s="26"/>
      <c r="D547" s="63" t="s">
        <v>856</v>
      </c>
      <c r="E547" s="63"/>
      <c r="F547" s="63"/>
      <c r="G547" s="63"/>
      <c r="H547" s="63"/>
      <c r="I547" s="63"/>
      <c r="J547" s="63"/>
      <c r="K547" s="63"/>
      <c r="L547" s="63"/>
      <c r="M547" s="63"/>
    </row>
    <row r="548" spans="1:13" ht="15.15" customHeight="1" thickBot="1" x14ac:dyDescent="0.35">
      <c r="A548" s="26"/>
      <c r="B548" s="26"/>
      <c r="C548" s="26"/>
      <c r="D548" s="26"/>
      <c r="E548" s="27"/>
      <c r="F548" s="7" t="s">
        <v>857</v>
      </c>
      <c r="G548" s="7" t="s">
        <v>858</v>
      </c>
      <c r="H548" s="7" t="s">
        <v>859</v>
      </c>
      <c r="I548" s="7" t="s">
        <v>860</v>
      </c>
      <c r="J548" s="7" t="s">
        <v>861</v>
      </c>
      <c r="K548" s="7" t="s">
        <v>862</v>
      </c>
      <c r="L548" s="26"/>
      <c r="M548" s="26"/>
    </row>
    <row r="549" spans="1:13" ht="15.15" customHeight="1" thickBot="1" x14ac:dyDescent="0.35">
      <c r="A549" s="26"/>
      <c r="B549" s="26"/>
      <c r="C549" s="26"/>
      <c r="D549" s="28"/>
      <c r="E549" s="29" t="s">
        <v>863</v>
      </c>
      <c r="F549" s="30">
        <v>1</v>
      </c>
      <c r="G549" s="31">
        <v>7.2</v>
      </c>
      <c r="H549" s="31"/>
      <c r="I549" s="31">
        <v>1</v>
      </c>
      <c r="J549" s="32">
        <f>ROUND(F549*G549*I549,3)</f>
        <v>7.2</v>
      </c>
      <c r="K549" s="33"/>
      <c r="L549" s="26"/>
      <c r="M549" s="26"/>
    </row>
    <row r="550" spans="1:13" ht="15.15" customHeight="1" thickBot="1" x14ac:dyDescent="0.35">
      <c r="A550" s="26"/>
      <c r="B550" s="26"/>
      <c r="C550" s="26"/>
      <c r="D550" s="28"/>
      <c r="E550" s="25" t="s">
        <v>864</v>
      </c>
      <c r="F550" s="34">
        <v>1</v>
      </c>
      <c r="G550" s="1">
        <v>2.59</v>
      </c>
      <c r="H550" s="1"/>
      <c r="I550" s="1">
        <v>1</v>
      </c>
      <c r="J550" s="35">
        <f>ROUND(F550*G550*I550,3)</f>
        <v>2.59</v>
      </c>
      <c r="K550" s="26"/>
      <c r="L550" s="26"/>
      <c r="M550" s="26"/>
    </row>
    <row r="551" spans="1:13" ht="21.3" customHeight="1" thickBot="1" x14ac:dyDescent="0.35">
      <c r="A551" s="26"/>
      <c r="B551" s="26"/>
      <c r="C551" s="26"/>
      <c r="D551" s="28"/>
      <c r="E551" s="25" t="s">
        <v>865</v>
      </c>
      <c r="F551" s="34">
        <v>2</v>
      </c>
      <c r="G551" s="1">
        <v>0.65</v>
      </c>
      <c r="H551" s="1"/>
      <c r="I551" s="1">
        <v>1.2</v>
      </c>
      <c r="J551" s="35">
        <f>ROUND(F551*G551*I551,3)</f>
        <v>1.56</v>
      </c>
      <c r="K551" s="5">
        <f>SUM(J549:J551)</f>
        <v>11.35</v>
      </c>
      <c r="L551" s="26"/>
      <c r="M551" s="26"/>
    </row>
    <row r="552" spans="1:13" ht="30.6" customHeight="1" thickBot="1" x14ac:dyDescent="0.35">
      <c r="A552" s="24" t="s">
        <v>866</v>
      </c>
      <c r="B552" s="25" t="s">
        <v>867</v>
      </c>
      <c r="C552" s="25" t="s">
        <v>868</v>
      </c>
      <c r="D552" s="63" t="s">
        <v>869</v>
      </c>
      <c r="E552" s="63"/>
      <c r="F552" s="63"/>
      <c r="G552" s="63"/>
      <c r="H552" s="63"/>
      <c r="I552" s="63"/>
      <c r="J552" s="63"/>
      <c r="K552" s="1">
        <f>SUM(K555:K555)</f>
        <v>8.6999999999999993</v>
      </c>
      <c r="L552" s="3">
        <f>ROUND(0*(1+M2/100),2)</f>
        <v>0</v>
      </c>
      <c r="M552" s="9">
        <f>ROUND(K552*L552,2)</f>
        <v>0</v>
      </c>
    </row>
    <row r="553" spans="1:13" ht="39.75" customHeight="1" thickBot="1" x14ac:dyDescent="0.35">
      <c r="A553" s="26"/>
      <c r="B553" s="26"/>
      <c r="C553" s="26"/>
      <c r="D553" s="63" t="s">
        <v>870</v>
      </c>
      <c r="E553" s="63"/>
      <c r="F553" s="63"/>
      <c r="G553" s="63"/>
      <c r="H553" s="63"/>
      <c r="I553" s="63"/>
      <c r="J553" s="63"/>
      <c r="K553" s="63"/>
      <c r="L553" s="63"/>
      <c r="M553" s="63"/>
    </row>
    <row r="554" spans="1:13" ht="15.15" customHeight="1" thickBot="1" x14ac:dyDescent="0.35">
      <c r="A554" s="26"/>
      <c r="B554" s="26"/>
      <c r="C554" s="26"/>
      <c r="D554" s="26"/>
      <c r="E554" s="27"/>
      <c r="F554" s="7" t="s">
        <v>871</v>
      </c>
      <c r="G554" s="7" t="s">
        <v>872</v>
      </c>
      <c r="H554" s="7" t="s">
        <v>873</v>
      </c>
      <c r="I554" s="7" t="s">
        <v>874</v>
      </c>
      <c r="J554" s="7" t="s">
        <v>875</v>
      </c>
      <c r="K554" s="7" t="s">
        <v>876</v>
      </c>
      <c r="L554" s="26"/>
      <c r="M554" s="26"/>
    </row>
    <row r="555" spans="1:13" ht="15.15" customHeight="1" thickBot="1" x14ac:dyDescent="0.35">
      <c r="A555" s="26"/>
      <c r="B555" s="26"/>
      <c r="C555" s="26"/>
      <c r="D555" s="28"/>
      <c r="E555" s="29" t="s">
        <v>877</v>
      </c>
      <c r="F555" s="30">
        <v>3</v>
      </c>
      <c r="G555" s="31"/>
      <c r="H555" s="31"/>
      <c r="I555" s="31">
        <v>2.9</v>
      </c>
      <c r="J555" s="32">
        <f>ROUND(F555*I555,3)</f>
        <v>8.6999999999999993</v>
      </c>
      <c r="K555" s="6">
        <f>SUM(J555:J555)</f>
        <v>8.6999999999999993</v>
      </c>
      <c r="L555" s="26"/>
      <c r="M555" s="26"/>
    </row>
    <row r="556" spans="1:13" ht="21.3" customHeight="1" thickBot="1" x14ac:dyDescent="0.35">
      <c r="A556" s="24" t="s">
        <v>878</v>
      </c>
      <c r="B556" s="25" t="s">
        <v>879</v>
      </c>
      <c r="C556" s="25" t="s">
        <v>880</v>
      </c>
      <c r="D556" s="63" t="s">
        <v>881</v>
      </c>
      <c r="E556" s="63"/>
      <c r="F556" s="63"/>
      <c r="G556" s="63"/>
      <c r="H556" s="63"/>
      <c r="I556" s="63"/>
      <c r="J556" s="63"/>
      <c r="K556" s="1">
        <f>SUM(K559:K560)</f>
        <v>42.599999999999994</v>
      </c>
      <c r="L556" s="3">
        <f>ROUND(0*(1+M2/100),2)</f>
        <v>0</v>
      </c>
      <c r="M556" s="9">
        <f>ROUND(K556*L556,2)</f>
        <v>0</v>
      </c>
    </row>
    <row r="557" spans="1:13" ht="39.75" customHeight="1" thickBot="1" x14ac:dyDescent="0.35">
      <c r="A557" s="26"/>
      <c r="B557" s="26"/>
      <c r="C557" s="26"/>
      <c r="D557" s="63" t="s">
        <v>882</v>
      </c>
      <c r="E557" s="63"/>
      <c r="F557" s="63"/>
      <c r="G557" s="63"/>
      <c r="H557" s="63"/>
      <c r="I557" s="63"/>
      <c r="J557" s="63"/>
      <c r="K557" s="63"/>
      <c r="L557" s="63"/>
      <c r="M557" s="63"/>
    </row>
    <row r="558" spans="1:13" ht="15.15" customHeight="1" thickBot="1" x14ac:dyDescent="0.35">
      <c r="A558" s="26"/>
      <c r="B558" s="26"/>
      <c r="C558" s="26"/>
      <c r="D558" s="26"/>
      <c r="E558" s="27"/>
      <c r="F558" s="7" t="s">
        <v>883</v>
      </c>
      <c r="G558" s="7" t="s">
        <v>884</v>
      </c>
      <c r="H558" s="7" t="s">
        <v>885</v>
      </c>
      <c r="I558" s="7" t="s">
        <v>886</v>
      </c>
      <c r="J558" s="7" t="s">
        <v>887</v>
      </c>
      <c r="K558" s="7" t="s">
        <v>888</v>
      </c>
      <c r="L558" s="26"/>
      <c r="M558" s="26"/>
    </row>
    <row r="559" spans="1:13" ht="15.15" customHeight="1" thickBot="1" x14ac:dyDescent="0.35">
      <c r="A559" s="26"/>
      <c r="B559" s="26"/>
      <c r="C559" s="26"/>
      <c r="D559" s="28"/>
      <c r="E559" s="29" t="s">
        <v>889</v>
      </c>
      <c r="F559" s="30">
        <v>3</v>
      </c>
      <c r="G559" s="31"/>
      <c r="H559" s="31"/>
      <c r="I559" s="31">
        <v>2.6</v>
      </c>
      <c r="J559" s="32">
        <f>ROUND(F559*I559,3)</f>
        <v>7.8</v>
      </c>
      <c r="K559" s="33"/>
      <c r="L559" s="26"/>
      <c r="M559" s="26"/>
    </row>
    <row r="560" spans="1:13" ht="15.15" customHeight="1" thickBot="1" x14ac:dyDescent="0.35">
      <c r="A560" s="26"/>
      <c r="B560" s="26"/>
      <c r="C560" s="26"/>
      <c r="D560" s="28"/>
      <c r="E560" s="25" t="s">
        <v>890</v>
      </c>
      <c r="F560" s="34">
        <v>12</v>
      </c>
      <c r="G560" s="1"/>
      <c r="H560" s="1"/>
      <c r="I560" s="1">
        <v>2.9</v>
      </c>
      <c r="J560" s="35">
        <f>ROUND(F560*I560,3)</f>
        <v>34.799999999999997</v>
      </c>
      <c r="K560" s="5">
        <f>SUM(J559:J560)</f>
        <v>42.599999999999994</v>
      </c>
      <c r="L560" s="26"/>
      <c r="M560" s="26"/>
    </row>
    <row r="561" spans="1:13" ht="21.3" customHeight="1" thickBot="1" x14ac:dyDescent="0.35">
      <c r="A561" s="24" t="s">
        <v>891</v>
      </c>
      <c r="B561" s="25" t="s">
        <v>892</v>
      </c>
      <c r="C561" s="25" t="s">
        <v>893</v>
      </c>
      <c r="D561" s="63" t="s">
        <v>894</v>
      </c>
      <c r="E561" s="63"/>
      <c r="F561" s="63"/>
      <c r="G561" s="63"/>
      <c r="H561" s="63"/>
      <c r="I561" s="63"/>
      <c r="J561" s="63"/>
      <c r="K561" s="1">
        <f>SUM(K564:K565)</f>
        <v>7.53</v>
      </c>
      <c r="L561" s="3">
        <f>ROUND(0*(1+M2/100),2)</f>
        <v>0</v>
      </c>
      <c r="M561" s="9">
        <f>ROUND(K561*L561,2)</f>
        <v>0</v>
      </c>
    </row>
    <row r="562" spans="1:13" ht="49.05" customHeight="1" thickBot="1" x14ac:dyDescent="0.35">
      <c r="A562" s="26"/>
      <c r="B562" s="26"/>
      <c r="C562" s="26"/>
      <c r="D562" s="63" t="s">
        <v>895</v>
      </c>
      <c r="E562" s="63"/>
      <c r="F562" s="63"/>
      <c r="G562" s="63"/>
      <c r="H562" s="63"/>
      <c r="I562" s="63"/>
      <c r="J562" s="63"/>
      <c r="K562" s="63"/>
      <c r="L562" s="63"/>
      <c r="M562" s="63"/>
    </row>
    <row r="563" spans="1:13" ht="15.15" customHeight="1" thickBot="1" x14ac:dyDescent="0.35">
      <c r="A563" s="26"/>
      <c r="B563" s="26"/>
      <c r="C563" s="26"/>
      <c r="D563" s="26"/>
      <c r="E563" s="27"/>
      <c r="F563" s="7" t="s">
        <v>896</v>
      </c>
      <c r="G563" s="7" t="s">
        <v>897</v>
      </c>
      <c r="H563" s="7" t="s">
        <v>898</v>
      </c>
      <c r="I563" s="7" t="s">
        <v>899</v>
      </c>
      <c r="J563" s="7" t="s">
        <v>900</v>
      </c>
      <c r="K563" s="7" t="s">
        <v>901</v>
      </c>
      <c r="L563" s="26"/>
      <c r="M563" s="26"/>
    </row>
    <row r="564" spans="1:13" ht="15.15" customHeight="1" thickBot="1" x14ac:dyDescent="0.35">
      <c r="A564" s="26"/>
      <c r="B564" s="26"/>
      <c r="C564" s="26"/>
      <c r="D564" s="28"/>
      <c r="E564" s="29" t="s">
        <v>902</v>
      </c>
      <c r="F564" s="30">
        <v>1</v>
      </c>
      <c r="G564" s="31">
        <v>2.34</v>
      </c>
      <c r="H564" s="31"/>
      <c r="I564" s="31"/>
      <c r="J564" s="32">
        <f>ROUND(F564*G564,3)</f>
        <v>2.34</v>
      </c>
      <c r="K564" s="33"/>
      <c r="L564" s="26"/>
      <c r="M564" s="26"/>
    </row>
    <row r="565" spans="1:13" ht="15.15" customHeight="1" thickBot="1" x14ac:dyDescent="0.35">
      <c r="A565" s="26"/>
      <c r="B565" s="26"/>
      <c r="C565" s="26"/>
      <c r="D565" s="28"/>
      <c r="E565" s="25"/>
      <c r="F565" s="34">
        <v>1</v>
      </c>
      <c r="G565" s="1">
        <v>5.19</v>
      </c>
      <c r="H565" s="1"/>
      <c r="I565" s="1"/>
      <c r="J565" s="35">
        <f>ROUND(F565*G565,3)</f>
        <v>5.19</v>
      </c>
      <c r="K565" s="5">
        <f>SUM(J564:J565)</f>
        <v>7.53</v>
      </c>
      <c r="L565" s="26"/>
      <c r="M565" s="26"/>
    </row>
    <row r="566" spans="1:13" ht="15.45" customHeight="1" thickBot="1" x14ac:dyDescent="0.35">
      <c r="A566" s="38"/>
      <c r="B566" s="38"/>
      <c r="C566" s="38"/>
      <c r="D566" s="39" t="s">
        <v>903</v>
      </c>
      <c r="E566" s="40"/>
      <c r="F566" s="40"/>
      <c r="G566" s="40"/>
      <c r="H566" s="40"/>
      <c r="I566" s="40"/>
      <c r="J566" s="40"/>
      <c r="K566" s="40"/>
      <c r="L566" s="41">
        <f>M515+M520+M525+M529+M533+M538+M542+M546+M552+M556+M561</f>
        <v>0</v>
      </c>
      <c r="M566" s="41">
        <f>ROUND(L566,2)</f>
        <v>0</v>
      </c>
    </row>
    <row r="567" spans="1:13" ht="15.45" customHeight="1" thickBot="1" x14ac:dyDescent="0.35">
      <c r="A567" s="42" t="s">
        <v>904</v>
      </c>
      <c r="B567" s="42" t="s">
        <v>905</v>
      </c>
      <c r="C567" s="43"/>
      <c r="D567" s="64" t="s">
        <v>906</v>
      </c>
      <c r="E567" s="64"/>
      <c r="F567" s="64"/>
      <c r="G567" s="64"/>
      <c r="H567" s="64"/>
      <c r="I567" s="64"/>
      <c r="J567" s="64"/>
      <c r="K567" s="43"/>
      <c r="L567" s="8">
        <f>L617</f>
        <v>0</v>
      </c>
      <c r="M567" s="8">
        <f>ROUND(L567,2)</f>
        <v>0</v>
      </c>
    </row>
    <row r="568" spans="1:13" ht="21.3" customHeight="1" thickBot="1" x14ac:dyDescent="0.35">
      <c r="A568" s="24" t="s">
        <v>907</v>
      </c>
      <c r="B568" s="25" t="s">
        <v>908</v>
      </c>
      <c r="C568" s="25" t="s">
        <v>909</v>
      </c>
      <c r="D568" s="63" t="s">
        <v>910</v>
      </c>
      <c r="E568" s="63"/>
      <c r="F568" s="63"/>
      <c r="G568" s="63"/>
      <c r="H568" s="63"/>
      <c r="I568" s="63"/>
      <c r="J568" s="63"/>
      <c r="K568" s="1">
        <f>SUM(K571:K578)</f>
        <v>71.442000000000007</v>
      </c>
      <c r="L568" s="3">
        <f>ROUND(0*(1+M2/100),2)</f>
        <v>0</v>
      </c>
      <c r="M568" s="9">
        <f>ROUND(K568*L568,2)</f>
        <v>0</v>
      </c>
    </row>
    <row r="569" spans="1:13" ht="30.6" customHeight="1" thickBot="1" x14ac:dyDescent="0.35">
      <c r="A569" s="26"/>
      <c r="B569" s="26"/>
      <c r="C569" s="26"/>
      <c r="D569" s="63" t="s">
        <v>911</v>
      </c>
      <c r="E569" s="63"/>
      <c r="F569" s="63"/>
      <c r="G569" s="63"/>
      <c r="H569" s="63"/>
      <c r="I569" s="63"/>
      <c r="J569" s="63"/>
      <c r="K569" s="63"/>
      <c r="L569" s="63"/>
      <c r="M569" s="63"/>
    </row>
    <row r="570" spans="1:13" ht="15.15" customHeight="1" thickBot="1" x14ac:dyDescent="0.35">
      <c r="A570" s="26"/>
      <c r="B570" s="26"/>
      <c r="C570" s="26"/>
      <c r="D570" s="26"/>
      <c r="E570" s="27"/>
      <c r="F570" s="7" t="s">
        <v>912</v>
      </c>
      <c r="G570" s="7" t="s">
        <v>913</v>
      </c>
      <c r="H570" s="7" t="s">
        <v>914</v>
      </c>
      <c r="I570" s="7" t="s">
        <v>915</v>
      </c>
      <c r="J570" s="7" t="s">
        <v>916</v>
      </c>
      <c r="K570" s="7" t="s">
        <v>917</v>
      </c>
      <c r="L570" s="26"/>
      <c r="M570" s="26"/>
    </row>
    <row r="571" spans="1:13" ht="15.15" customHeight="1" thickBot="1" x14ac:dyDescent="0.35">
      <c r="A571" s="26"/>
      <c r="B571" s="26"/>
      <c r="C571" s="26"/>
      <c r="D571" s="28"/>
      <c r="E571" s="29" t="s">
        <v>918</v>
      </c>
      <c r="F571" s="30">
        <v>1</v>
      </c>
      <c r="G571" s="31">
        <v>3.2</v>
      </c>
      <c r="H571" s="31"/>
      <c r="I571" s="31">
        <v>2.5</v>
      </c>
      <c r="J571" s="32">
        <f t="shared" ref="J571:J578" si="16">ROUND(F571*G571*I571,3)</f>
        <v>8</v>
      </c>
      <c r="K571" s="33"/>
      <c r="L571" s="26"/>
      <c r="M571" s="26"/>
    </row>
    <row r="572" spans="1:13" ht="15.15" customHeight="1" thickBot="1" x14ac:dyDescent="0.35">
      <c r="A572" s="26"/>
      <c r="B572" s="26"/>
      <c r="C572" s="26"/>
      <c r="D572" s="28"/>
      <c r="E572" s="25"/>
      <c r="F572" s="34">
        <v>1</v>
      </c>
      <c r="G572" s="1">
        <v>5.56</v>
      </c>
      <c r="H572" s="1"/>
      <c r="I572" s="1">
        <v>2.5</v>
      </c>
      <c r="J572" s="35">
        <f t="shared" si="16"/>
        <v>13.9</v>
      </c>
      <c r="K572" s="26"/>
      <c r="L572" s="26"/>
      <c r="M572" s="26"/>
    </row>
    <row r="573" spans="1:13" ht="15.15" customHeight="1" thickBot="1" x14ac:dyDescent="0.35">
      <c r="A573" s="26"/>
      <c r="B573" s="26"/>
      <c r="C573" s="26"/>
      <c r="D573" s="28"/>
      <c r="E573" s="25" t="s">
        <v>919</v>
      </c>
      <c r="F573" s="34">
        <v>1</v>
      </c>
      <c r="G573" s="1">
        <v>7.76</v>
      </c>
      <c r="H573" s="1"/>
      <c r="I573" s="1">
        <v>2.7</v>
      </c>
      <c r="J573" s="35">
        <f t="shared" si="16"/>
        <v>20.952000000000002</v>
      </c>
      <c r="K573" s="26"/>
      <c r="L573" s="26"/>
      <c r="M573" s="26"/>
    </row>
    <row r="574" spans="1:13" ht="15.15" customHeight="1" thickBot="1" x14ac:dyDescent="0.35">
      <c r="A574" s="26"/>
      <c r="B574" s="26"/>
      <c r="C574" s="26"/>
      <c r="D574" s="28"/>
      <c r="E574" s="25"/>
      <c r="F574" s="34">
        <v>1</v>
      </c>
      <c r="G574" s="1">
        <v>10.1</v>
      </c>
      <c r="H574" s="1"/>
      <c r="I574" s="1">
        <v>2.7</v>
      </c>
      <c r="J574" s="35">
        <f t="shared" si="16"/>
        <v>27.27</v>
      </c>
      <c r="K574" s="26"/>
      <c r="L574" s="26"/>
      <c r="M574" s="26"/>
    </row>
    <row r="575" spans="1:13" ht="15.15" customHeight="1" thickBot="1" x14ac:dyDescent="0.35">
      <c r="A575" s="26"/>
      <c r="B575" s="26"/>
      <c r="C575" s="26"/>
      <c r="D575" s="28"/>
      <c r="E575" s="25" t="s">
        <v>920</v>
      </c>
      <c r="F575" s="34">
        <v>1</v>
      </c>
      <c r="G575" s="1">
        <v>1.25</v>
      </c>
      <c r="H575" s="1"/>
      <c r="I575" s="1">
        <v>0.2</v>
      </c>
      <c r="J575" s="35">
        <f t="shared" si="16"/>
        <v>0.25</v>
      </c>
      <c r="K575" s="26"/>
      <c r="L575" s="26"/>
      <c r="M575" s="26"/>
    </row>
    <row r="576" spans="1:13" ht="15.15" customHeight="1" thickBot="1" x14ac:dyDescent="0.35">
      <c r="A576" s="26"/>
      <c r="B576" s="26"/>
      <c r="C576" s="26"/>
      <c r="D576" s="28"/>
      <c r="E576" s="25"/>
      <c r="F576" s="34">
        <v>1</v>
      </c>
      <c r="G576" s="1">
        <v>1.85</v>
      </c>
      <c r="H576" s="1"/>
      <c r="I576" s="1">
        <v>0.2</v>
      </c>
      <c r="J576" s="35">
        <f t="shared" si="16"/>
        <v>0.37</v>
      </c>
      <c r="K576" s="26"/>
      <c r="L576" s="26"/>
      <c r="M576" s="26"/>
    </row>
    <row r="577" spans="1:13" ht="15.15" customHeight="1" thickBot="1" x14ac:dyDescent="0.35">
      <c r="A577" s="26"/>
      <c r="B577" s="26"/>
      <c r="C577" s="26"/>
      <c r="D577" s="28"/>
      <c r="E577" s="25"/>
      <c r="F577" s="34">
        <v>1</v>
      </c>
      <c r="G577" s="1">
        <v>1.4</v>
      </c>
      <c r="H577" s="1"/>
      <c r="I577" s="1">
        <v>0.2</v>
      </c>
      <c r="J577" s="35">
        <f t="shared" si="16"/>
        <v>0.28000000000000003</v>
      </c>
      <c r="K577" s="26"/>
      <c r="L577" s="26"/>
      <c r="M577" s="26"/>
    </row>
    <row r="578" spans="1:13" ht="15.15" customHeight="1" thickBot="1" x14ac:dyDescent="0.35">
      <c r="A578" s="26"/>
      <c r="B578" s="26"/>
      <c r="C578" s="26"/>
      <c r="D578" s="28"/>
      <c r="E578" s="25" t="s">
        <v>921</v>
      </c>
      <c r="F578" s="34">
        <v>1</v>
      </c>
      <c r="G578" s="1">
        <v>1.4</v>
      </c>
      <c r="H578" s="1"/>
      <c r="I578" s="1">
        <v>0.3</v>
      </c>
      <c r="J578" s="35">
        <f t="shared" si="16"/>
        <v>0.42</v>
      </c>
      <c r="K578" s="5">
        <f>SUM(J571:J578)</f>
        <v>71.442000000000007</v>
      </c>
      <c r="L578" s="26"/>
      <c r="M578" s="26"/>
    </row>
    <row r="579" spans="1:13" ht="21.3" customHeight="1" thickBot="1" x14ac:dyDescent="0.35">
      <c r="A579" s="24" t="s">
        <v>922</v>
      </c>
      <c r="B579" s="25" t="s">
        <v>923</v>
      </c>
      <c r="C579" s="25" t="s">
        <v>924</v>
      </c>
      <c r="D579" s="63" t="s">
        <v>925</v>
      </c>
      <c r="E579" s="63"/>
      <c r="F579" s="63"/>
      <c r="G579" s="63"/>
      <c r="H579" s="63"/>
      <c r="I579" s="63"/>
      <c r="J579" s="63"/>
      <c r="K579" s="1">
        <f>SUM(K582:K605)</f>
        <v>257.45999999999998</v>
      </c>
      <c r="L579" s="3">
        <f>ROUND(0*(1+M2/100),2)</f>
        <v>0</v>
      </c>
      <c r="M579" s="9">
        <f>ROUND(K579*L579,2)</f>
        <v>0</v>
      </c>
    </row>
    <row r="580" spans="1:13" ht="30.6" customHeight="1" thickBot="1" x14ac:dyDescent="0.35">
      <c r="A580" s="26"/>
      <c r="B580" s="26"/>
      <c r="C580" s="26"/>
      <c r="D580" s="63" t="s">
        <v>926</v>
      </c>
      <c r="E580" s="63"/>
      <c r="F580" s="63"/>
      <c r="G580" s="63"/>
      <c r="H580" s="63"/>
      <c r="I580" s="63"/>
      <c r="J580" s="63"/>
      <c r="K580" s="63"/>
      <c r="L580" s="63"/>
      <c r="M580" s="63"/>
    </row>
    <row r="581" spans="1:13" ht="15.15" customHeight="1" thickBot="1" x14ac:dyDescent="0.35">
      <c r="A581" s="26"/>
      <c r="B581" s="26"/>
      <c r="C581" s="26"/>
      <c r="D581" s="26"/>
      <c r="E581" s="27"/>
      <c r="F581" s="7" t="s">
        <v>927</v>
      </c>
      <c r="G581" s="7" t="s">
        <v>928</v>
      </c>
      <c r="H581" s="7" t="s">
        <v>929</v>
      </c>
      <c r="I581" s="7" t="s">
        <v>930</v>
      </c>
      <c r="J581" s="7" t="s">
        <v>931</v>
      </c>
      <c r="K581" s="7" t="s">
        <v>932</v>
      </c>
      <c r="L581" s="26"/>
      <c r="M581" s="26"/>
    </row>
    <row r="582" spans="1:13" ht="15.15" customHeight="1" thickBot="1" x14ac:dyDescent="0.35">
      <c r="A582" s="26"/>
      <c r="B582" s="26"/>
      <c r="C582" s="26"/>
      <c r="D582" s="28"/>
      <c r="E582" s="29" t="s">
        <v>933</v>
      </c>
      <c r="F582" s="30">
        <v>1</v>
      </c>
      <c r="G582" s="31">
        <v>14.67</v>
      </c>
      <c r="H582" s="31"/>
      <c r="I582" s="31"/>
      <c r="J582" s="32">
        <f t="shared" ref="J582:J591" si="17">ROUND(F582*G582,3)</f>
        <v>14.67</v>
      </c>
      <c r="K582" s="33"/>
      <c r="L582" s="26"/>
      <c r="M582" s="26"/>
    </row>
    <row r="583" spans="1:13" ht="15.15" customHeight="1" thickBot="1" x14ac:dyDescent="0.35">
      <c r="A583" s="26"/>
      <c r="B583" s="26"/>
      <c r="C583" s="26"/>
      <c r="D583" s="28"/>
      <c r="E583" s="25"/>
      <c r="F583" s="34">
        <v>-1</v>
      </c>
      <c r="G583" s="1">
        <v>9.4700000000000006</v>
      </c>
      <c r="H583" s="1"/>
      <c r="I583" s="1"/>
      <c r="J583" s="35">
        <f t="shared" si="17"/>
        <v>-9.4700000000000006</v>
      </c>
      <c r="K583" s="26"/>
      <c r="L583" s="26"/>
      <c r="M583" s="26"/>
    </row>
    <row r="584" spans="1:13" ht="15.15" customHeight="1" thickBot="1" x14ac:dyDescent="0.35">
      <c r="A584" s="26"/>
      <c r="B584" s="26"/>
      <c r="C584" s="26"/>
      <c r="D584" s="28"/>
      <c r="E584" s="25" t="s">
        <v>934</v>
      </c>
      <c r="F584" s="34">
        <v>1</v>
      </c>
      <c r="G584" s="1">
        <v>3.8</v>
      </c>
      <c r="H584" s="1"/>
      <c r="I584" s="1"/>
      <c r="J584" s="35">
        <f t="shared" si="17"/>
        <v>3.8</v>
      </c>
      <c r="K584" s="26"/>
      <c r="L584" s="26"/>
      <c r="M584" s="26"/>
    </row>
    <row r="585" spans="1:13" ht="15.15" customHeight="1" thickBot="1" x14ac:dyDescent="0.35">
      <c r="A585" s="26"/>
      <c r="B585" s="26"/>
      <c r="C585" s="26"/>
      <c r="D585" s="28"/>
      <c r="E585" s="25" t="s">
        <v>935</v>
      </c>
      <c r="F585" s="34">
        <v>1</v>
      </c>
      <c r="G585" s="1">
        <v>25.32</v>
      </c>
      <c r="H585" s="1"/>
      <c r="I585" s="1"/>
      <c r="J585" s="35">
        <f t="shared" si="17"/>
        <v>25.32</v>
      </c>
      <c r="K585" s="26"/>
      <c r="L585" s="26"/>
      <c r="M585" s="26"/>
    </row>
    <row r="586" spans="1:13" ht="15.15" customHeight="1" thickBot="1" x14ac:dyDescent="0.35">
      <c r="A586" s="26"/>
      <c r="B586" s="26"/>
      <c r="C586" s="26"/>
      <c r="D586" s="28"/>
      <c r="E586" s="25" t="s">
        <v>936</v>
      </c>
      <c r="F586" s="34">
        <v>-1</v>
      </c>
      <c r="G586" s="1">
        <v>10.8</v>
      </c>
      <c r="H586" s="1"/>
      <c r="I586" s="1"/>
      <c r="J586" s="35">
        <f t="shared" si="17"/>
        <v>-10.8</v>
      </c>
      <c r="K586" s="26"/>
      <c r="L586" s="26"/>
      <c r="M586" s="26"/>
    </row>
    <row r="587" spans="1:13" ht="15.15" customHeight="1" thickBot="1" x14ac:dyDescent="0.35">
      <c r="A587" s="26"/>
      <c r="B587" s="26"/>
      <c r="C587" s="26"/>
      <c r="D587" s="28"/>
      <c r="E587" s="25" t="s">
        <v>937</v>
      </c>
      <c r="F587" s="34">
        <v>1</v>
      </c>
      <c r="G587" s="1">
        <v>22.76</v>
      </c>
      <c r="H587" s="1"/>
      <c r="I587" s="1"/>
      <c r="J587" s="35">
        <f t="shared" si="17"/>
        <v>22.76</v>
      </c>
      <c r="K587" s="26"/>
      <c r="L587" s="26"/>
      <c r="M587" s="26"/>
    </row>
    <row r="588" spans="1:13" ht="15.15" customHeight="1" thickBot="1" x14ac:dyDescent="0.35">
      <c r="A588" s="26"/>
      <c r="B588" s="26"/>
      <c r="C588" s="26"/>
      <c r="D588" s="28"/>
      <c r="E588" s="25" t="s">
        <v>938</v>
      </c>
      <c r="F588" s="34">
        <v>-1</v>
      </c>
      <c r="G588" s="1">
        <v>1.8</v>
      </c>
      <c r="H588" s="1"/>
      <c r="I588" s="1"/>
      <c r="J588" s="35">
        <f t="shared" si="17"/>
        <v>-1.8</v>
      </c>
      <c r="K588" s="26"/>
      <c r="L588" s="26"/>
      <c r="M588" s="26"/>
    </row>
    <row r="589" spans="1:13" ht="15.15" customHeight="1" thickBot="1" x14ac:dyDescent="0.35">
      <c r="A589" s="26"/>
      <c r="B589" s="26"/>
      <c r="C589" s="26"/>
      <c r="D589" s="28"/>
      <c r="E589" s="25" t="s">
        <v>939</v>
      </c>
      <c r="F589" s="34">
        <v>1</v>
      </c>
      <c r="G589" s="1">
        <v>8.4499999999999993</v>
      </c>
      <c r="H589" s="1"/>
      <c r="I589" s="1"/>
      <c r="J589" s="35">
        <f t="shared" si="17"/>
        <v>8.4499999999999993</v>
      </c>
      <c r="K589" s="26"/>
      <c r="L589" s="26"/>
      <c r="M589" s="26"/>
    </row>
    <row r="590" spans="1:13" ht="15.15" customHeight="1" thickBot="1" x14ac:dyDescent="0.35">
      <c r="A590" s="26"/>
      <c r="B590" s="26"/>
      <c r="C590" s="26"/>
      <c r="D590" s="28"/>
      <c r="E590" s="25" t="s">
        <v>940</v>
      </c>
      <c r="F590" s="34">
        <v>1</v>
      </c>
      <c r="G590" s="1">
        <v>5.16</v>
      </c>
      <c r="H590" s="1"/>
      <c r="I590" s="1"/>
      <c r="J590" s="35">
        <f t="shared" si="17"/>
        <v>5.16</v>
      </c>
      <c r="K590" s="26"/>
      <c r="L590" s="26"/>
      <c r="M590" s="26"/>
    </row>
    <row r="591" spans="1:13" ht="15.15" customHeight="1" thickBot="1" x14ac:dyDescent="0.35">
      <c r="A591" s="26"/>
      <c r="B591" s="26"/>
      <c r="C591" s="26"/>
      <c r="D591" s="28"/>
      <c r="E591" s="25" t="s">
        <v>941</v>
      </c>
      <c r="F591" s="34">
        <v>1</v>
      </c>
      <c r="G591" s="1">
        <v>125.54</v>
      </c>
      <c r="H591" s="1"/>
      <c r="I591" s="1"/>
      <c r="J591" s="35">
        <f t="shared" si="17"/>
        <v>125.54</v>
      </c>
      <c r="K591" s="26"/>
      <c r="L591" s="26"/>
      <c r="M591" s="26"/>
    </row>
    <row r="592" spans="1:13" ht="15.15" customHeight="1" thickBot="1" x14ac:dyDescent="0.35">
      <c r="A592" s="26"/>
      <c r="B592" s="26"/>
      <c r="C592" s="26"/>
      <c r="D592" s="28"/>
      <c r="E592" s="25" t="s">
        <v>942</v>
      </c>
      <c r="F592" s="34">
        <v>-94</v>
      </c>
      <c r="G592" s="1">
        <v>0.6</v>
      </c>
      <c r="H592" s="1">
        <v>0.6</v>
      </c>
      <c r="I592" s="1"/>
      <c r="J592" s="35">
        <f>ROUND(F592*G592*H592,3)</f>
        <v>-33.840000000000003</v>
      </c>
      <c r="K592" s="26"/>
      <c r="L592" s="26"/>
      <c r="M592" s="26"/>
    </row>
    <row r="593" spans="1:13" ht="15.15" customHeight="1" thickBot="1" x14ac:dyDescent="0.35">
      <c r="A593" s="26"/>
      <c r="B593" s="26"/>
      <c r="C593" s="26"/>
      <c r="D593" s="28"/>
      <c r="E593" s="25" t="s">
        <v>943</v>
      </c>
      <c r="F593" s="34">
        <v>1</v>
      </c>
      <c r="G593" s="1">
        <v>78.78</v>
      </c>
      <c r="H593" s="1"/>
      <c r="I593" s="1"/>
      <c r="J593" s="35">
        <f>ROUND(F593*G593,3)</f>
        <v>78.78</v>
      </c>
      <c r="K593" s="26"/>
      <c r="L593" s="26"/>
      <c r="M593" s="26"/>
    </row>
    <row r="594" spans="1:13" ht="15.15" customHeight="1" thickBot="1" x14ac:dyDescent="0.35">
      <c r="A594" s="26"/>
      <c r="B594" s="26"/>
      <c r="C594" s="26"/>
      <c r="D594" s="28"/>
      <c r="E594" s="25" t="s">
        <v>944</v>
      </c>
      <c r="F594" s="34">
        <v>-27</v>
      </c>
      <c r="G594" s="1">
        <v>0.6</v>
      </c>
      <c r="H594" s="1">
        <v>0.6</v>
      </c>
      <c r="I594" s="1"/>
      <c r="J594" s="35">
        <f>ROUND(F594*G594*H594,3)</f>
        <v>-9.7200000000000006</v>
      </c>
      <c r="K594" s="26"/>
      <c r="L594" s="26"/>
      <c r="M594" s="26"/>
    </row>
    <row r="595" spans="1:13" ht="15.15" customHeight="1" thickBot="1" x14ac:dyDescent="0.35">
      <c r="A595" s="26"/>
      <c r="B595" s="26"/>
      <c r="C595" s="26"/>
      <c r="D595" s="28"/>
      <c r="E595" s="25" t="s">
        <v>945</v>
      </c>
      <c r="F595" s="34">
        <v>1</v>
      </c>
      <c r="G595" s="1">
        <v>7.7</v>
      </c>
      <c r="H595" s="1"/>
      <c r="I595" s="1"/>
      <c r="J595" s="35">
        <f>ROUND(F595*G595,3)</f>
        <v>7.7</v>
      </c>
      <c r="K595" s="26"/>
      <c r="L595" s="26"/>
      <c r="M595" s="26"/>
    </row>
    <row r="596" spans="1:13" ht="21.3" customHeight="1" thickBot="1" x14ac:dyDescent="0.35">
      <c r="A596" s="26"/>
      <c r="B596" s="26"/>
      <c r="C596" s="26"/>
      <c r="D596" s="28"/>
      <c r="E596" s="25" t="s">
        <v>946</v>
      </c>
      <c r="F596" s="34">
        <v>1</v>
      </c>
      <c r="G596" s="1">
        <v>1.25</v>
      </c>
      <c r="H596" s="1"/>
      <c r="I596" s="1"/>
      <c r="J596" s="35">
        <f>ROUND(F596*G596,3)</f>
        <v>1.25</v>
      </c>
      <c r="K596" s="26"/>
      <c r="L596" s="26"/>
      <c r="M596" s="26"/>
    </row>
    <row r="597" spans="1:13" ht="15.15" customHeight="1" thickBot="1" x14ac:dyDescent="0.35">
      <c r="A597" s="26"/>
      <c r="B597" s="26"/>
      <c r="C597" s="26"/>
      <c r="D597" s="28"/>
      <c r="E597" s="25"/>
      <c r="F597" s="34">
        <v>1</v>
      </c>
      <c r="G597" s="1">
        <v>3.29</v>
      </c>
      <c r="H597" s="1"/>
      <c r="I597" s="1"/>
      <c r="J597" s="35">
        <f>ROUND(F597*G597,3)</f>
        <v>3.29</v>
      </c>
      <c r="K597" s="26"/>
      <c r="L597" s="26"/>
      <c r="M597" s="26"/>
    </row>
    <row r="598" spans="1:13" ht="21.3" customHeight="1" thickBot="1" x14ac:dyDescent="0.35">
      <c r="A598" s="26"/>
      <c r="B598" s="26"/>
      <c r="C598" s="26"/>
      <c r="D598" s="28"/>
      <c r="E598" s="25" t="s">
        <v>947</v>
      </c>
      <c r="F598" s="34">
        <v>1</v>
      </c>
      <c r="G598" s="1">
        <v>1.45</v>
      </c>
      <c r="H598" s="1"/>
      <c r="I598" s="1"/>
      <c r="J598" s="35">
        <f>ROUND(F598*G598,3)</f>
        <v>1.45</v>
      </c>
      <c r="K598" s="26"/>
      <c r="L598" s="26"/>
      <c r="M598" s="26"/>
    </row>
    <row r="599" spans="1:13" ht="15.15" customHeight="1" thickBot="1" x14ac:dyDescent="0.35">
      <c r="A599" s="26"/>
      <c r="B599" s="26"/>
      <c r="C599" s="26"/>
      <c r="D599" s="28"/>
      <c r="E599" s="25" t="s">
        <v>948</v>
      </c>
      <c r="F599" s="34"/>
      <c r="G599" s="1"/>
      <c r="H599" s="1"/>
      <c r="I599" s="1"/>
      <c r="J599" s="37" t="s">
        <v>949</v>
      </c>
      <c r="K599" s="26"/>
      <c r="L599" s="26"/>
      <c r="M599" s="26"/>
    </row>
    <row r="600" spans="1:13" ht="15.15" customHeight="1" thickBot="1" x14ac:dyDescent="0.35">
      <c r="A600" s="26"/>
      <c r="B600" s="26"/>
      <c r="C600" s="26"/>
      <c r="D600" s="28"/>
      <c r="E600" s="25" t="s">
        <v>950</v>
      </c>
      <c r="F600" s="34">
        <v>1</v>
      </c>
      <c r="G600" s="1">
        <v>11.96</v>
      </c>
      <c r="H600" s="1">
        <v>0.25</v>
      </c>
      <c r="I600" s="1"/>
      <c r="J600" s="35">
        <f t="shared" ref="J600:J605" si="18">ROUND(F600*G600*H600,3)</f>
        <v>2.99</v>
      </c>
      <c r="K600" s="26"/>
      <c r="L600" s="26"/>
      <c r="M600" s="26"/>
    </row>
    <row r="601" spans="1:13" ht="15.15" customHeight="1" thickBot="1" x14ac:dyDescent="0.35">
      <c r="A601" s="26"/>
      <c r="B601" s="26"/>
      <c r="C601" s="26"/>
      <c r="D601" s="28"/>
      <c r="E601" s="25" t="s">
        <v>951</v>
      </c>
      <c r="F601" s="34">
        <v>1</v>
      </c>
      <c r="G601" s="1">
        <v>6.8</v>
      </c>
      <c r="H601" s="1">
        <v>0.25</v>
      </c>
      <c r="I601" s="1"/>
      <c r="J601" s="35">
        <f t="shared" si="18"/>
        <v>1.7</v>
      </c>
      <c r="K601" s="26"/>
      <c r="L601" s="26"/>
      <c r="M601" s="26"/>
    </row>
    <row r="602" spans="1:13" ht="15.15" customHeight="1" thickBot="1" x14ac:dyDescent="0.35">
      <c r="A602" s="26"/>
      <c r="B602" s="26"/>
      <c r="C602" s="26"/>
      <c r="D602" s="28"/>
      <c r="E602" s="25" t="s">
        <v>952</v>
      </c>
      <c r="F602" s="34">
        <v>1</v>
      </c>
      <c r="G602" s="1">
        <v>12</v>
      </c>
      <c r="H602" s="1">
        <v>0.25</v>
      </c>
      <c r="I602" s="1"/>
      <c r="J602" s="35">
        <f t="shared" si="18"/>
        <v>3</v>
      </c>
      <c r="K602" s="26"/>
      <c r="L602" s="26"/>
      <c r="M602" s="26"/>
    </row>
    <row r="603" spans="1:13" ht="15.15" customHeight="1" thickBot="1" x14ac:dyDescent="0.35">
      <c r="A603" s="26"/>
      <c r="B603" s="26"/>
      <c r="C603" s="26"/>
      <c r="D603" s="28"/>
      <c r="E603" s="25" t="s">
        <v>953</v>
      </c>
      <c r="F603" s="34">
        <v>2</v>
      </c>
      <c r="G603" s="1">
        <v>19.2</v>
      </c>
      <c r="H603" s="1">
        <v>0.25</v>
      </c>
      <c r="I603" s="1"/>
      <c r="J603" s="35">
        <f t="shared" si="18"/>
        <v>9.6</v>
      </c>
      <c r="K603" s="26"/>
      <c r="L603" s="26"/>
      <c r="M603" s="26"/>
    </row>
    <row r="604" spans="1:13" ht="15.15" customHeight="1" thickBot="1" x14ac:dyDescent="0.35">
      <c r="A604" s="26"/>
      <c r="B604" s="26"/>
      <c r="C604" s="26"/>
      <c r="D604" s="28"/>
      <c r="E604" s="25" t="s">
        <v>954</v>
      </c>
      <c r="F604" s="34">
        <v>1</v>
      </c>
      <c r="G604" s="1">
        <v>10.62</v>
      </c>
      <c r="H604" s="1">
        <v>0.25</v>
      </c>
      <c r="I604" s="1"/>
      <c r="J604" s="35">
        <f t="shared" si="18"/>
        <v>2.6549999999999998</v>
      </c>
      <c r="K604" s="26"/>
      <c r="L604" s="26"/>
      <c r="M604" s="26"/>
    </row>
    <row r="605" spans="1:13" ht="15.15" customHeight="1" thickBot="1" x14ac:dyDescent="0.35">
      <c r="A605" s="26"/>
      <c r="B605" s="26"/>
      <c r="C605" s="26"/>
      <c r="D605" s="28"/>
      <c r="E605" s="25" t="s">
        <v>955</v>
      </c>
      <c r="F605" s="34">
        <v>1</v>
      </c>
      <c r="G605" s="1">
        <v>19.899999999999999</v>
      </c>
      <c r="H605" s="1">
        <v>0.25</v>
      </c>
      <c r="I605" s="1"/>
      <c r="J605" s="35">
        <f t="shared" si="18"/>
        <v>4.9749999999999996</v>
      </c>
      <c r="K605" s="5">
        <f>SUM(J582:J605)</f>
        <v>257.45999999999998</v>
      </c>
      <c r="L605" s="26"/>
      <c r="M605" s="26"/>
    </row>
    <row r="606" spans="1:13" ht="21.3" customHeight="1" thickBot="1" x14ac:dyDescent="0.35">
      <c r="A606" s="24" t="s">
        <v>956</v>
      </c>
      <c r="B606" s="25" t="s">
        <v>957</v>
      </c>
      <c r="C606" s="25" t="s">
        <v>958</v>
      </c>
      <c r="D606" s="63" t="s">
        <v>959</v>
      </c>
      <c r="E606" s="63"/>
      <c r="F606" s="63"/>
      <c r="G606" s="63"/>
      <c r="H606" s="63"/>
      <c r="I606" s="63"/>
      <c r="J606" s="63"/>
      <c r="K606" s="1">
        <f>SUM(K609:K610)</f>
        <v>13.554</v>
      </c>
      <c r="L606" s="3">
        <f>ROUND(0*(1+M2/100),2)</f>
        <v>0</v>
      </c>
      <c r="M606" s="9">
        <f>ROUND(K606*L606,2)</f>
        <v>0</v>
      </c>
    </row>
    <row r="607" spans="1:13" ht="30.6" customHeight="1" thickBot="1" x14ac:dyDescent="0.35">
      <c r="A607" s="26"/>
      <c r="B607" s="26"/>
      <c r="C607" s="26"/>
      <c r="D607" s="63" t="s">
        <v>960</v>
      </c>
      <c r="E607" s="63"/>
      <c r="F607" s="63"/>
      <c r="G607" s="63"/>
      <c r="H607" s="63"/>
      <c r="I607" s="63"/>
      <c r="J607" s="63"/>
      <c r="K607" s="63"/>
      <c r="L607" s="63"/>
      <c r="M607" s="63"/>
    </row>
    <row r="608" spans="1:13" ht="15.15" customHeight="1" thickBot="1" x14ac:dyDescent="0.35">
      <c r="A608" s="26"/>
      <c r="B608" s="26"/>
      <c r="C608" s="26"/>
      <c r="D608" s="26"/>
      <c r="E608" s="27"/>
      <c r="F608" s="7" t="s">
        <v>961</v>
      </c>
      <c r="G608" s="7" t="s">
        <v>962</v>
      </c>
      <c r="H608" s="7" t="s">
        <v>963</v>
      </c>
      <c r="I608" s="7" t="s">
        <v>964</v>
      </c>
      <c r="J608" s="7" t="s">
        <v>965</v>
      </c>
      <c r="K608" s="7" t="s">
        <v>966</v>
      </c>
      <c r="L608" s="26"/>
      <c r="M608" s="26"/>
    </row>
    <row r="609" spans="1:13" ht="30.6" customHeight="1" thickBot="1" x14ac:dyDescent="0.35">
      <c r="A609" s="26"/>
      <c r="B609" s="26"/>
      <c r="C609" s="26"/>
      <c r="D609" s="28"/>
      <c r="E609" s="29" t="s">
        <v>967</v>
      </c>
      <c r="F609" s="30">
        <v>2</v>
      </c>
      <c r="G609" s="31">
        <v>2.34</v>
      </c>
      <c r="H609" s="31"/>
      <c r="I609" s="31">
        <v>0.9</v>
      </c>
      <c r="J609" s="32">
        <f>ROUND(F609*G609*I609,3)</f>
        <v>4.2119999999999997</v>
      </c>
      <c r="K609" s="33"/>
      <c r="L609" s="26"/>
      <c r="M609" s="26"/>
    </row>
    <row r="610" spans="1:13" ht="15.15" customHeight="1" thickBot="1" x14ac:dyDescent="0.35">
      <c r="A610" s="26"/>
      <c r="B610" s="26"/>
      <c r="C610" s="26"/>
      <c r="D610" s="28"/>
      <c r="E610" s="25"/>
      <c r="F610" s="34">
        <v>2</v>
      </c>
      <c r="G610" s="1">
        <v>5.19</v>
      </c>
      <c r="H610" s="1"/>
      <c r="I610" s="1">
        <v>0.9</v>
      </c>
      <c r="J610" s="35">
        <f>ROUND(F610*G610*I610,3)</f>
        <v>9.3420000000000005</v>
      </c>
      <c r="K610" s="5">
        <f>SUM(J609:J610)</f>
        <v>13.554</v>
      </c>
      <c r="L610" s="26"/>
      <c r="M610" s="26"/>
    </row>
    <row r="611" spans="1:13" ht="21.3" customHeight="1" thickBot="1" x14ac:dyDescent="0.35">
      <c r="A611" s="24" t="s">
        <v>968</v>
      </c>
      <c r="B611" s="25" t="s">
        <v>969</v>
      </c>
      <c r="C611" s="25" t="s">
        <v>970</v>
      </c>
      <c r="D611" s="63" t="s">
        <v>971</v>
      </c>
      <c r="E611" s="63"/>
      <c r="F611" s="63"/>
      <c r="G611" s="63"/>
      <c r="H611" s="63"/>
      <c r="I611" s="63"/>
      <c r="J611" s="63"/>
      <c r="K611" s="1">
        <f>SUM(K614:K616)</f>
        <v>11.239000000000001</v>
      </c>
      <c r="L611" s="3">
        <f>ROUND(0*(1+M2/100),2)</f>
        <v>0</v>
      </c>
      <c r="M611" s="9">
        <f>ROUND(K611*L611,2)</f>
        <v>0</v>
      </c>
    </row>
    <row r="612" spans="1:13" ht="30.6" customHeight="1" thickBot="1" x14ac:dyDescent="0.35">
      <c r="A612" s="26"/>
      <c r="B612" s="26"/>
      <c r="C612" s="26"/>
      <c r="D612" s="63" t="s">
        <v>972</v>
      </c>
      <c r="E612" s="63"/>
      <c r="F612" s="63"/>
      <c r="G612" s="63"/>
      <c r="H612" s="63"/>
      <c r="I612" s="63"/>
      <c r="J612" s="63"/>
      <c r="K612" s="63"/>
      <c r="L612" s="63"/>
      <c r="M612" s="63"/>
    </row>
    <row r="613" spans="1:13" ht="15.15" customHeight="1" thickBot="1" x14ac:dyDescent="0.35">
      <c r="A613" s="26"/>
      <c r="B613" s="26"/>
      <c r="C613" s="26"/>
      <c r="D613" s="26"/>
      <c r="E613" s="27"/>
      <c r="F613" s="7" t="s">
        <v>973</v>
      </c>
      <c r="G613" s="7" t="s">
        <v>974</v>
      </c>
      <c r="H613" s="7" t="s">
        <v>975</v>
      </c>
      <c r="I613" s="7" t="s">
        <v>976</v>
      </c>
      <c r="J613" s="7" t="s">
        <v>977</v>
      </c>
      <c r="K613" s="7" t="s">
        <v>978</v>
      </c>
      <c r="L613" s="26"/>
      <c r="M613" s="26"/>
    </row>
    <row r="614" spans="1:13" ht="21.3" customHeight="1" thickBot="1" x14ac:dyDescent="0.35">
      <c r="A614" s="26"/>
      <c r="B614" s="26"/>
      <c r="C614" s="26"/>
      <c r="D614" s="28"/>
      <c r="E614" s="29" t="s">
        <v>979</v>
      </c>
      <c r="F614" s="30">
        <v>8</v>
      </c>
      <c r="G614" s="31">
        <v>1.78</v>
      </c>
      <c r="H614" s="31"/>
      <c r="I614" s="31">
        <v>0.32</v>
      </c>
      <c r="J614" s="32">
        <f>ROUND(F614*G614*I614,3)</f>
        <v>4.5570000000000004</v>
      </c>
      <c r="K614" s="33"/>
      <c r="L614" s="26"/>
      <c r="M614" s="26"/>
    </row>
    <row r="615" spans="1:13" ht="15.15" customHeight="1" thickBot="1" x14ac:dyDescent="0.35">
      <c r="A615" s="26"/>
      <c r="B615" s="26"/>
      <c r="C615" s="26"/>
      <c r="D615" s="28"/>
      <c r="E615" s="25"/>
      <c r="F615" s="34">
        <v>4</v>
      </c>
      <c r="G615" s="1">
        <v>1.71</v>
      </c>
      <c r="H615" s="1"/>
      <c r="I615" s="1">
        <v>0.32</v>
      </c>
      <c r="J615" s="35">
        <f>ROUND(F615*G615*I615,3)</f>
        <v>2.1890000000000001</v>
      </c>
      <c r="K615" s="26"/>
      <c r="L615" s="26"/>
      <c r="M615" s="26"/>
    </row>
    <row r="616" spans="1:13" ht="21.3" customHeight="1" thickBot="1" x14ac:dyDescent="0.35">
      <c r="A616" s="26"/>
      <c r="B616" s="26"/>
      <c r="C616" s="26"/>
      <c r="D616" s="28"/>
      <c r="E616" s="25" t="s">
        <v>980</v>
      </c>
      <c r="F616" s="34">
        <v>6</v>
      </c>
      <c r="G616" s="1">
        <v>2.34</v>
      </c>
      <c r="H616" s="1"/>
      <c r="I616" s="1">
        <v>0.32</v>
      </c>
      <c r="J616" s="35">
        <f>ROUND(F616*G616*I616,3)</f>
        <v>4.4930000000000003</v>
      </c>
      <c r="K616" s="5">
        <f>SUM(J614:J616)</f>
        <v>11.239000000000001</v>
      </c>
      <c r="L616" s="26"/>
      <c r="M616" s="26"/>
    </row>
    <row r="617" spans="1:13" ht="15.45" customHeight="1" thickBot="1" x14ac:dyDescent="0.35">
      <c r="A617" s="38"/>
      <c r="B617" s="38"/>
      <c r="C617" s="38"/>
      <c r="D617" s="39" t="s">
        <v>981</v>
      </c>
      <c r="E617" s="40"/>
      <c r="F617" s="40"/>
      <c r="G617" s="40"/>
      <c r="H617" s="40"/>
      <c r="I617" s="40"/>
      <c r="J617" s="40"/>
      <c r="K617" s="40"/>
      <c r="L617" s="41">
        <f>M568+M579+M606+M611</f>
        <v>0</v>
      </c>
      <c r="M617" s="41">
        <f>ROUND(L617,2)</f>
        <v>0</v>
      </c>
    </row>
    <row r="618" spans="1:13" ht="15.45" customHeight="1" thickBot="1" x14ac:dyDescent="0.35">
      <c r="A618" s="42" t="s">
        <v>982</v>
      </c>
      <c r="B618" s="42" t="s">
        <v>983</v>
      </c>
      <c r="C618" s="43"/>
      <c r="D618" s="64" t="s">
        <v>984</v>
      </c>
      <c r="E618" s="64"/>
      <c r="F618" s="64"/>
      <c r="G618" s="64"/>
      <c r="H618" s="64"/>
      <c r="I618" s="64"/>
      <c r="J618" s="64"/>
      <c r="K618" s="43"/>
      <c r="L618" s="8">
        <f>L732</f>
        <v>0</v>
      </c>
      <c r="M618" s="8">
        <f>ROUND(L618,2)</f>
        <v>0</v>
      </c>
    </row>
    <row r="619" spans="1:13" ht="30.6" customHeight="1" thickBot="1" x14ac:dyDescent="0.35">
      <c r="A619" s="24" t="s">
        <v>985</v>
      </c>
      <c r="B619" s="25" t="s">
        <v>986</v>
      </c>
      <c r="C619" s="25" t="s">
        <v>987</v>
      </c>
      <c r="D619" s="63" t="s">
        <v>988</v>
      </c>
      <c r="E619" s="63"/>
      <c r="F619" s="63"/>
      <c r="G619" s="63"/>
      <c r="H619" s="63"/>
      <c r="I619" s="63"/>
      <c r="J619" s="63"/>
      <c r="K619" s="1">
        <f>SUM(K622:K623)</f>
        <v>13</v>
      </c>
      <c r="L619" s="3">
        <f>ROUND(0*(1+M2/100),2)</f>
        <v>0</v>
      </c>
      <c r="M619" s="9">
        <f>ROUND(K619*L619,2)</f>
        <v>0</v>
      </c>
    </row>
    <row r="620" spans="1:13" ht="30.6" customHeight="1" thickBot="1" x14ac:dyDescent="0.35">
      <c r="A620" s="26"/>
      <c r="B620" s="26"/>
      <c r="C620" s="26"/>
      <c r="D620" s="63" t="s">
        <v>989</v>
      </c>
      <c r="E620" s="63"/>
      <c r="F620" s="63"/>
      <c r="G620" s="63"/>
      <c r="H620" s="63"/>
      <c r="I620" s="63"/>
      <c r="J620" s="63"/>
      <c r="K620" s="63"/>
      <c r="L620" s="63"/>
      <c r="M620" s="63"/>
    </row>
    <row r="621" spans="1:13" ht="15.15" customHeight="1" thickBot="1" x14ac:dyDescent="0.35">
      <c r="A621" s="26"/>
      <c r="B621" s="26"/>
      <c r="C621" s="26"/>
      <c r="D621" s="26"/>
      <c r="E621" s="27"/>
      <c r="F621" s="7" t="s">
        <v>990</v>
      </c>
      <c r="G621" s="7" t="s">
        <v>991</v>
      </c>
      <c r="H621" s="7" t="s">
        <v>992</v>
      </c>
      <c r="I621" s="7" t="s">
        <v>993</v>
      </c>
      <c r="J621" s="7" t="s">
        <v>994</v>
      </c>
      <c r="K621" s="7" t="s">
        <v>995</v>
      </c>
      <c r="L621" s="26"/>
      <c r="M621" s="26"/>
    </row>
    <row r="622" spans="1:13" ht="15.15" customHeight="1" thickBot="1" x14ac:dyDescent="0.35">
      <c r="A622" s="26"/>
      <c r="B622" s="26"/>
      <c r="C622" s="26"/>
      <c r="D622" s="28"/>
      <c r="E622" s="29" t="s">
        <v>996</v>
      </c>
      <c r="F622" s="30">
        <v>3</v>
      </c>
      <c r="G622" s="31"/>
      <c r="H622" s="31"/>
      <c r="I622" s="31"/>
      <c r="J622" s="32">
        <f>ROUND(F622,3)</f>
        <v>3</v>
      </c>
      <c r="K622" s="33"/>
      <c r="L622" s="26"/>
      <c r="M622" s="26"/>
    </row>
    <row r="623" spans="1:13" ht="15.15" customHeight="1" thickBot="1" x14ac:dyDescent="0.35">
      <c r="A623" s="26"/>
      <c r="B623" s="26"/>
      <c r="C623" s="26"/>
      <c r="D623" s="28"/>
      <c r="E623" s="25" t="s">
        <v>997</v>
      </c>
      <c r="F623" s="34">
        <v>10</v>
      </c>
      <c r="G623" s="1"/>
      <c r="H623" s="1"/>
      <c r="I623" s="1"/>
      <c r="J623" s="35">
        <f>ROUND(F623,3)</f>
        <v>10</v>
      </c>
      <c r="K623" s="5">
        <f>SUM(J622:J623)</f>
        <v>13</v>
      </c>
      <c r="L623" s="26"/>
      <c r="M623" s="26"/>
    </row>
    <row r="624" spans="1:13" ht="30.6" customHeight="1" thickBot="1" x14ac:dyDescent="0.35">
      <c r="A624" s="24" t="s">
        <v>998</v>
      </c>
      <c r="B624" s="25" t="s">
        <v>999</v>
      </c>
      <c r="C624" s="25" t="s">
        <v>1000</v>
      </c>
      <c r="D624" s="63" t="s">
        <v>1001</v>
      </c>
      <c r="E624" s="63"/>
      <c r="F624" s="63"/>
      <c r="G624" s="63"/>
      <c r="H624" s="63"/>
      <c r="I624" s="63"/>
      <c r="J624" s="63"/>
      <c r="K624" s="1">
        <f>SUM(K627:K627)</f>
        <v>2</v>
      </c>
      <c r="L624" s="3">
        <f>ROUND(0*(1+M2/100),2)</f>
        <v>0</v>
      </c>
      <c r="M624" s="9">
        <f>ROUND(K624*L624,2)</f>
        <v>0</v>
      </c>
    </row>
    <row r="625" spans="1:13" ht="39.75" customHeight="1" thickBot="1" x14ac:dyDescent="0.35">
      <c r="A625" s="26"/>
      <c r="B625" s="26"/>
      <c r="C625" s="26"/>
      <c r="D625" s="63" t="s">
        <v>1002</v>
      </c>
      <c r="E625" s="63"/>
      <c r="F625" s="63"/>
      <c r="G625" s="63"/>
      <c r="H625" s="63"/>
      <c r="I625" s="63"/>
      <c r="J625" s="63"/>
      <c r="K625" s="63"/>
      <c r="L625" s="63"/>
      <c r="M625" s="63"/>
    </row>
    <row r="626" spans="1:13" ht="15.15" customHeight="1" thickBot="1" x14ac:dyDescent="0.35">
      <c r="A626" s="26"/>
      <c r="B626" s="26"/>
      <c r="C626" s="26"/>
      <c r="D626" s="26"/>
      <c r="E626" s="27"/>
      <c r="F626" s="7" t="s">
        <v>1003</v>
      </c>
      <c r="G626" s="7" t="s">
        <v>1004</v>
      </c>
      <c r="H626" s="7" t="s">
        <v>1005</v>
      </c>
      <c r="I626" s="7" t="s">
        <v>1006</v>
      </c>
      <c r="J626" s="7" t="s">
        <v>1007</v>
      </c>
      <c r="K626" s="7" t="s">
        <v>1008</v>
      </c>
      <c r="L626" s="26"/>
      <c r="M626" s="26"/>
    </row>
    <row r="627" spans="1:13" ht="15.15" customHeight="1" thickBot="1" x14ac:dyDescent="0.35">
      <c r="A627" s="26"/>
      <c r="B627" s="26"/>
      <c r="C627" s="26"/>
      <c r="D627" s="28"/>
      <c r="E627" s="29" t="s">
        <v>1009</v>
      </c>
      <c r="F627" s="30">
        <v>2</v>
      </c>
      <c r="G627" s="31"/>
      <c r="H627" s="31"/>
      <c r="I627" s="31"/>
      <c r="J627" s="32">
        <f>ROUND(F627,3)</f>
        <v>2</v>
      </c>
      <c r="K627" s="6">
        <f>SUM(J627:J627)</f>
        <v>2</v>
      </c>
      <c r="L627" s="26"/>
      <c r="M627" s="26"/>
    </row>
    <row r="628" spans="1:13" ht="21.3" customHeight="1" thickBot="1" x14ac:dyDescent="0.35">
      <c r="A628" s="24" t="s">
        <v>1010</v>
      </c>
      <c r="B628" s="25" t="s">
        <v>1011</v>
      </c>
      <c r="C628" s="25" t="s">
        <v>1012</v>
      </c>
      <c r="D628" s="63" t="s">
        <v>1013</v>
      </c>
      <c r="E628" s="63"/>
      <c r="F628" s="63"/>
      <c r="G628" s="63"/>
      <c r="H628" s="63"/>
      <c r="I628" s="63"/>
      <c r="J628" s="63"/>
      <c r="K628" s="1">
        <f>SUM(K631:K631)</f>
        <v>1</v>
      </c>
      <c r="L628" s="3">
        <f>ROUND(0*(1+M2/100),2)</f>
        <v>0</v>
      </c>
      <c r="M628" s="9">
        <f>ROUND(K628*L628,2)</f>
        <v>0</v>
      </c>
    </row>
    <row r="629" spans="1:13" ht="30.6" customHeight="1" thickBot="1" x14ac:dyDescent="0.35">
      <c r="A629" s="26"/>
      <c r="B629" s="26"/>
      <c r="C629" s="26"/>
      <c r="D629" s="63" t="s">
        <v>1014</v>
      </c>
      <c r="E629" s="63"/>
      <c r="F629" s="63"/>
      <c r="G629" s="63"/>
      <c r="H629" s="63"/>
      <c r="I629" s="63"/>
      <c r="J629" s="63"/>
      <c r="K629" s="63"/>
      <c r="L629" s="63"/>
      <c r="M629" s="63"/>
    </row>
    <row r="630" spans="1:13" ht="15.15" customHeight="1" thickBot="1" x14ac:dyDescent="0.35">
      <c r="A630" s="26"/>
      <c r="B630" s="26"/>
      <c r="C630" s="26"/>
      <c r="D630" s="26"/>
      <c r="E630" s="27"/>
      <c r="F630" s="7" t="s">
        <v>1015</v>
      </c>
      <c r="G630" s="7" t="s">
        <v>1016</v>
      </c>
      <c r="H630" s="7" t="s">
        <v>1017</v>
      </c>
      <c r="I630" s="7" t="s">
        <v>1018</v>
      </c>
      <c r="J630" s="7" t="s">
        <v>1019</v>
      </c>
      <c r="K630" s="7" t="s">
        <v>1020</v>
      </c>
      <c r="L630" s="26"/>
      <c r="M630" s="26"/>
    </row>
    <row r="631" spans="1:13" ht="15.15" customHeight="1" thickBot="1" x14ac:dyDescent="0.35">
      <c r="A631" s="26"/>
      <c r="B631" s="26"/>
      <c r="C631" s="26"/>
      <c r="D631" s="28"/>
      <c r="E631" s="29" t="s">
        <v>1021</v>
      </c>
      <c r="F631" s="30">
        <v>1</v>
      </c>
      <c r="G631" s="31"/>
      <c r="H631" s="31"/>
      <c r="I631" s="31"/>
      <c r="J631" s="32">
        <f>ROUND(F631,3)</f>
        <v>1</v>
      </c>
      <c r="K631" s="6">
        <f>SUM(J631:J631)</f>
        <v>1</v>
      </c>
      <c r="L631" s="26"/>
      <c r="M631" s="26"/>
    </row>
    <row r="632" spans="1:13" ht="15.45" customHeight="1" thickBot="1" x14ac:dyDescent="0.35">
      <c r="A632" s="24" t="s">
        <v>1022</v>
      </c>
      <c r="B632" s="25" t="s">
        <v>1023</v>
      </c>
      <c r="C632" s="25" t="s">
        <v>1024</v>
      </c>
      <c r="D632" s="63" t="s">
        <v>1025</v>
      </c>
      <c r="E632" s="63"/>
      <c r="F632" s="63"/>
      <c r="G632" s="63"/>
      <c r="H632" s="63"/>
      <c r="I632" s="63"/>
      <c r="J632" s="63"/>
      <c r="K632" s="1">
        <f>SUM(K635:K636)</f>
        <v>10</v>
      </c>
      <c r="L632" s="3">
        <f>ROUND(0*(1+M2/100),2)</f>
        <v>0</v>
      </c>
      <c r="M632" s="9">
        <f>ROUND(K632*L632,2)</f>
        <v>0</v>
      </c>
    </row>
    <row r="633" spans="1:13" ht="30.6" customHeight="1" thickBot="1" x14ac:dyDescent="0.35">
      <c r="A633" s="26"/>
      <c r="B633" s="26"/>
      <c r="C633" s="26"/>
      <c r="D633" s="63" t="s">
        <v>1026</v>
      </c>
      <c r="E633" s="63"/>
      <c r="F633" s="63"/>
      <c r="G633" s="63"/>
      <c r="H633" s="63"/>
      <c r="I633" s="63"/>
      <c r="J633" s="63"/>
      <c r="K633" s="63"/>
      <c r="L633" s="63"/>
      <c r="M633" s="63"/>
    </row>
    <row r="634" spans="1:13" ht="15.15" customHeight="1" thickBot="1" x14ac:dyDescent="0.35">
      <c r="A634" s="26"/>
      <c r="B634" s="26"/>
      <c r="C634" s="26"/>
      <c r="D634" s="26"/>
      <c r="E634" s="27"/>
      <c r="F634" s="7" t="s">
        <v>1027</v>
      </c>
      <c r="G634" s="7" t="s">
        <v>1028</v>
      </c>
      <c r="H634" s="7" t="s">
        <v>1029</v>
      </c>
      <c r="I634" s="7" t="s">
        <v>1030</v>
      </c>
      <c r="J634" s="7" t="s">
        <v>1031</v>
      </c>
      <c r="K634" s="7" t="s">
        <v>1032</v>
      </c>
      <c r="L634" s="26"/>
      <c r="M634" s="26"/>
    </row>
    <row r="635" spans="1:13" ht="15.15" customHeight="1" thickBot="1" x14ac:dyDescent="0.35">
      <c r="A635" s="26"/>
      <c r="B635" s="26"/>
      <c r="C635" s="26"/>
      <c r="D635" s="28"/>
      <c r="E635" s="29" t="s">
        <v>1033</v>
      </c>
      <c r="F635" s="30">
        <v>4</v>
      </c>
      <c r="G635" s="31"/>
      <c r="H635" s="31"/>
      <c r="I635" s="31"/>
      <c r="J635" s="32">
        <f>ROUND(F635,3)</f>
        <v>4</v>
      </c>
      <c r="K635" s="33"/>
      <c r="L635" s="26"/>
      <c r="M635" s="26"/>
    </row>
    <row r="636" spans="1:13" ht="15.15" customHeight="1" thickBot="1" x14ac:dyDescent="0.35">
      <c r="A636" s="26"/>
      <c r="B636" s="26"/>
      <c r="C636" s="26"/>
      <c r="D636" s="28"/>
      <c r="E636" s="25" t="s">
        <v>1034</v>
      </c>
      <c r="F636" s="34">
        <v>6</v>
      </c>
      <c r="G636" s="1"/>
      <c r="H636" s="1"/>
      <c r="I636" s="1"/>
      <c r="J636" s="35">
        <f>ROUND(F636,3)</f>
        <v>6</v>
      </c>
      <c r="K636" s="5">
        <f>SUM(J635:J636)</f>
        <v>10</v>
      </c>
      <c r="L636" s="26"/>
      <c r="M636" s="26"/>
    </row>
    <row r="637" spans="1:13" ht="21.3" customHeight="1" thickBot="1" x14ac:dyDescent="0.35">
      <c r="A637" s="24" t="s">
        <v>1035</v>
      </c>
      <c r="B637" s="25" t="s">
        <v>1036</v>
      </c>
      <c r="C637" s="25" t="s">
        <v>1037</v>
      </c>
      <c r="D637" s="63" t="s">
        <v>1038</v>
      </c>
      <c r="E637" s="63"/>
      <c r="F637" s="63"/>
      <c r="G637" s="63"/>
      <c r="H637" s="63"/>
      <c r="I637" s="63"/>
      <c r="J637" s="63"/>
      <c r="K637" s="1">
        <f>SUM(K640:K640)</f>
        <v>2</v>
      </c>
      <c r="L637" s="3">
        <f>ROUND(0*(1+M2/100),2)</f>
        <v>0</v>
      </c>
      <c r="M637" s="9">
        <f>ROUND(K637*L637,2)</f>
        <v>0</v>
      </c>
    </row>
    <row r="638" spans="1:13" ht="21.3" customHeight="1" thickBot="1" x14ac:dyDescent="0.35">
      <c r="A638" s="26"/>
      <c r="B638" s="26"/>
      <c r="C638" s="26"/>
      <c r="D638" s="63" t="s">
        <v>1039</v>
      </c>
      <c r="E638" s="63"/>
      <c r="F638" s="63"/>
      <c r="G638" s="63"/>
      <c r="H638" s="63"/>
      <c r="I638" s="63"/>
      <c r="J638" s="63"/>
      <c r="K638" s="63"/>
      <c r="L638" s="63"/>
      <c r="M638" s="63"/>
    </row>
    <row r="639" spans="1:13" ht="15.15" customHeight="1" thickBot="1" x14ac:dyDescent="0.35">
      <c r="A639" s="26"/>
      <c r="B639" s="26"/>
      <c r="C639" s="26"/>
      <c r="D639" s="26"/>
      <c r="E639" s="27"/>
      <c r="F639" s="7" t="s">
        <v>1040</v>
      </c>
      <c r="G639" s="7" t="s">
        <v>1041</v>
      </c>
      <c r="H639" s="7" t="s">
        <v>1042</v>
      </c>
      <c r="I639" s="7" t="s">
        <v>1043</v>
      </c>
      <c r="J639" s="7" t="s">
        <v>1044</v>
      </c>
      <c r="K639" s="7" t="s">
        <v>1045</v>
      </c>
      <c r="L639" s="26"/>
      <c r="M639" s="26"/>
    </row>
    <row r="640" spans="1:13" ht="15.15" customHeight="1" thickBot="1" x14ac:dyDescent="0.35">
      <c r="A640" s="26"/>
      <c r="B640" s="26"/>
      <c r="C640" s="26"/>
      <c r="D640" s="28"/>
      <c r="E640" s="29" t="s">
        <v>1046</v>
      </c>
      <c r="F640" s="30">
        <v>2</v>
      </c>
      <c r="G640" s="31"/>
      <c r="H640" s="31"/>
      <c r="I640" s="31"/>
      <c r="J640" s="32">
        <f>ROUND(F640,3)</f>
        <v>2</v>
      </c>
      <c r="K640" s="6">
        <f>SUM(J640:J640)</f>
        <v>2</v>
      </c>
      <c r="L640" s="26"/>
      <c r="M640" s="26"/>
    </row>
    <row r="641" spans="1:13" ht="15.45" customHeight="1" thickBot="1" x14ac:dyDescent="0.35">
      <c r="A641" s="24" t="s">
        <v>1047</v>
      </c>
      <c r="B641" s="25" t="s">
        <v>1048</v>
      </c>
      <c r="C641" s="25" t="s">
        <v>1049</v>
      </c>
      <c r="D641" s="63" t="s">
        <v>1050</v>
      </c>
      <c r="E641" s="63"/>
      <c r="F641" s="63"/>
      <c r="G641" s="63"/>
      <c r="H641" s="63"/>
      <c r="I641" s="63"/>
      <c r="J641" s="63"/>
      <c r="K641" s="1">
        <f>SUM(K644:K644)</f>
        <v>8</v>
      </c>
      <c r="L641" s="3">
        <f>ROUND(0*(1+M2/100),2)</f>
        <v>0</v>
      </c>
      <c r="M641" s="9">
        <f>ROUND(K641*L641,2)</f>
        <v>0</v>
      </c>
    </row>
    <row r="642" spans="1:13" ht="21.3" customHeight="1" thickBot="1" x14ac:dyDescent="0.35">
      <c r="A642" s="26"/>
      <c r="B642" s="26"/>
      <c r="C642" s="26"/>
      <c r="D642" s="63" t="s">
        <v>1051</v>
      </c>
      <c r="E642" s="63"/>
      <c r="F642" s="63"/>
      <c r="G642" s="63"/>
      <c r="H642" s="63"/>
      <c r="I642" s="63"/>
      <c r="J642" s="63"/>
      <c r="K642" s="63"/>
      <c r="L642" s="63"/>
      <c r="M642" s="63"/>
    </row>
    <row r="643" spans="1:13" ht="15.15" customHeight="1" thickBot="1" x14ac:dyDescent="0.35">
      <c r="A643" s="26"/>
      <c r="B643" s="26"/>
      <c r="C643" s="26"/>
      <c r="D643" s="26"/>
      <c r="E643" s="27"/>
      <c r="F643" s="7" t="s">
        <v>1052</v>
      </c>
      <c r="G643" s="7" t="s">
        <v>1053</v>
      </c>
      <c r="H643" s="7" t="s">
        <v>1054</v>
      </c>
      <c r="I643" s="7" t="s">
        <v>1055</v>
      </c>
      <c r="J643" s="7" t="s">
        <v>1056</v>
      </c>
      <c r="K643" s="7" t="s">
        <v>1057</v>
      </c>
      <c r="L643" s="26"/>
      <c r="M643" s="26"/>
    </row>
    <row r="644" spans="1:13" ht="15.15" customHeight="1" thickBot="1" x14ac:dyDescent="0.35">
      <c r="A644" s="26"/>
      <c r="B644" s="26"/>
      <c r="C644" s="26"/>
      <c r="D644" s="28"/>
      <c r="E644" s="29" t="s">
        <v>1058</v>
      </c>
      <c r="F644" s="30">
        <v>8</v>
      </c>
      <c r="G644" s="31"/>
      <c r="H644" s="31"/>
      <c r="I644" s="31"/>
      <c r="J644" s="32">
        <f>ROUND(F644,3)</f>
        <v>8</v>
      </c>
      <c r="K644" s="6">
        <f>SUM(J644:J644)</f>
        <v>8</v>
      </c>
      <c r="L644" s="26"/>
      <c r="M644" s="26"/>
    </row>
    <row r="645" spans="1:13" ht="21.3" customHeight="1" thickBot="1" x14ac:dyDescent="0.35">
      <c r="A645" s="24" t="s">
        <v>1059</v>
      </c>
      <c r="B645" s="25" t="s">
        <v>1060</v>
      </c>
      <c r="C645" s="25" t="s">
        <v>1061</v>
      </c>
      <c r="D645" s="63" t="s">
        <v>1062</v>
      </c>
      <c r="E645" s="63"/>
      <c r="F645" s="63"/>
      <c r="G645" s="63"/>
      <c r="H645" s="63"/>
      <c r="I645" s="63"/>
      <c r="J645" s="63"/>
      <c r="K645" s="1">
        <f>SUM(K648:K648)</f>
        <v>2</v>
      </c>
      <c r="L645" s="3">
        <f>ROUND(0*(1+M2/100),2)</f>
        <v>0</v>
      </c>
      <c r="M645" s="9">
        <f>ROUND(K645*L645,2)</f>
        <v>0</v>
      </c>
    </row>
    <row r="646" spans="1:13" ht="30.6" customHeight="1" thickBot="1" x14ac:dyDescent="0.35">
      <c r="A646" s="26"/>
      <c r="B646" s="26"/>
      <c r="C646" s="26"/>
      <c r="D646" s="63" t="s">
        <v>1063</v>
      </c>
      <c r="E646" s="63"/>
      <c r="F646" s="63"/>
      <c r="G646" s="63"/>
      <c r="H646" s="63"/>
      <c r="I646" s="63"/>
      <c r="J646" s="63"/>
      <c r="K646" s="63"/>
      <c r="L646" s="63"/>
      <c r="M646" s="63"/>
    </row>
    <row r="647" spans="1:13" ht="15.15" customHeight="1" thickBot="1" x14ac:dyDescent="0.35">
      <c r="A647" s="26"/>
      <c r="B647" s="26"/>
      <c r="C647" s="26"/>
      <c r="D647" s="26"/>
      <c r="E647" s="27"/>
      <c r="F647" s="7" t="s">
        <v>1064</v>
      </c>
      <c r="G647" s="7" t="s">
        <v>1065</v>
      </c>
      <c r="H647" s="7" t="s">
        <v>1066</v>
      </c>
      <c r="I647" s="7" t="s">
        <v>1067</v>
      </c>
      <c r="J647" s="7" t="s">
        <v>1068</v>
      </c>
      <c r="K647" s="7" t="s">
        <v>1069</v>
      </c>
      <c r="L647" s="26"/>
      <c r="M647" s="26"/>
    </row>
    <row r="648" spans="1:13" ht="15.15" customHeight="1" thickBot="1" x14ac:dyDescent="0.35">
      <c r="A648" s="26"/>
      <c r="B648" s="26"/>
      <c r="C648" s="26"/>
      <c r="D648" s="28"/>
      <c r="E648" s="29" t="s">
        <v>1070</v>
      </c>
      <c r="F648" s="30">
        <v>2</v>
      </c>
      <c r="G648" s="31"/>
      <c r="H648" s="31"/>
      <c r="I648" s="31"/>
      <c r="J648" s="32">
        <f>ROUND(F648,3)</f>
        <v>2</v>
      </c>
      <c r="K648" s="6">
        <f>SUM(J648:J648)</f>
        <v>2</v>
      </c>
      <c r="L648" s="26"/>
      <c r="M648" s="26"/>
    </row>
    <row r="649" spans="1:13" ht="21.3" customHeight="1" thickBot="1" x14ac:dyDescent="0.35">
      <c r="A649" s="24" t="s">
        <v>1071</v>
      </c>
      <c r="B649" s="25" t="s">
        <v>1072</v>
      </c>
      <c r="C649" s="25" t="s">
        <v>1073</v>
      </c>
      <c r="D649" s="63" t="s">
        <v>1074</v>
      </c>
      <c r="E649" s="63"/>
      <c r="F649" s="63"/>
      <c r="G649" s="63"/>
      <c r="H649" s="63"/>
      <c r="I649" s="63"/>
      <c r="J649" s="63"/>
      <c r="K649" s="1">
        <f>SUM(K652:K652)</f>
        <v>4</v>
      </c>
      <c r="L649" s="3">
        <f>ROUND(0*(1+M2/100),2)</f>
        <v>0</v>
      </c>
      <c r="M649" s="9">
        <f>ROUND(K649*L649,2)</f>
        <v>0</v>
      </c>
    </row>
    <row r="650" spans="1:13" ht="30.6" customHeight="1" thickBot="1" x14ac:dyDescent="0.35">
      <c r="A650" s="26"/>
      <c r="B650" s="26"/>
      <c r="C650" s="26"/>
      <c r="D650" s="63" t="s">
        <v>1075</v>
      </c>
      <c r="E650" s="63"/>
      <c r="F650" s="63"/>
      <c r="G650" s="63"/>
      <c r="H650" s="63"/>
      <c r="I650" s="63"/>
      <c r="J650" s="63"/>
      <c r="K650" s="63"/>
      <c r="L650" s="63"/>
      <c r="M650" s="63"/>
    </row>
    <row r="651" spans="1:13" ht="15.15" customHeight="1" thickBot="1" x14ac:dyDescent="0.35">
      <c r="A651" s="26"/>
      <c r="B651" s="26"/>
      <c r="C651" s="26"/>
      <c r="D651" s="26"/>
      <c r="E651" s="27"/>
      <c r="F651" s="7" t="s">
        <v>1076</v>
      </c>
      <c r="G651" s="7" t="s">
        <v>1077</v>
      </c>
      <c r="H651" s="7" t="s">
        <v>1078</v>
      </c>
      <c r="I651" s="7" t="s">
        <v>1079</v>
      </c>
      <c r="J651" s="7" t="s">
        <v>1080</v>
      </c>
      <c r="K651" s="7" t="s">
        <v>1081</v>
      </c>
      <c r="L651" s="26"/>
      <c r="M651" s="26"/>
    </row>
    <row r="652" spans="1:13" ht="15.15" customHeight="1" thickBot="1" x14ac:dyDescent="0.35">
      <c r="A652" s="26"/>
      <c r="B652" s="26"/>
      <c r="C652" s="26"/>
      <c r="D652" s="28"/>
      <c r="E652" s="29" t="s">
        <v>1082</v>
      </c>
      <c r="F652" s="30">
        <v>4</v>
      </c>
      <c r="G652" s="31"/>
      <c r="H652" s="31"/>
      <c r="I652" s="31"/>
      <c r="J652" s="32">
        <f>ROUND(F652,3)</f>
        <v>4</v>
      </c>
      <c r="K652" s="6">
        <f>SUM(J652:J652)</f>
        <v>4</v>
      </c>
      <c r="L652" s="26"/>
      <c r="M652" s="26"/>
    </row>
    <row r="653" spans="1:13" ht="21.3" customHeight="1" thickBot="1" x14ac:dyDescent="0.35">
      <c r="A653" s="24" t="s">
        <v>1083</v>
      </c>
      <c r="B653" s="25" t="s">
        <v>1084</v>
      </c>
      <c r="C653" s="25" t="s">
        <v>1085</v>
      </c>
      <c r="D653" s="63" t="s">
        <v>1086</v>
      </c>
      <c r="E653" s="63"/>
      <c r="F653" s="63"/>
      <c r="G653" s="63"/>
      <c r="H653" s="63"/>
      <c r="I653" s="63"/>
      <c r="J653" s="63"/>
      <c r="K653" s="1">
        <f>SUM(K656:K656)</f>
        <v>13</v>
      </c>
      <c r="L653" s="3">
        <f>ROUND(0*(1+M2/100),2)</f>
        <v>0</v>
      </c>
      <c r="M653" s="9">
        <f>ROUND(K653*L653,2)</f>
        <v>0</v>
      </c>
    </row>
    <row r="654" spans="1:13" ht="30.6" customHeight="1" thickBot="1" x14ac:dyDescent="0.35">
      <c r="A654" s="26"/>
      <c r="B654" s="26"/>
      <c r="C654" s="26"/>
      <c r="D654" s="63" t="s">
        <v>1087</v>
      </c>
      <c r="E654" s="63"/>
      <c r="F654" s="63"/>
      <c r="G654" s="63"/>
      <c r="H654" s="63"/>
      <c r="I654" s="63"/>
      <c r="J654" s="63"/>
      <c r="K654" s="63"/>
      <c r="L654" s="63"/>
      <c r="M654" s="63"/>
    </row>
    <row r="655" spans="1:13" ht="15.15" customHeight="1" thickBot="1" x14ac:dyDescent="0.35">
      <c r="A655" s="26"/>
      <c r="B655" s="26"/>
      <c r="C655" s="26"/>
      <c r="D655" s="26"/>
      <c r="E655" s="27"/>
      <c r="F655" s="7" t="s">
        <v>1088</v>
      </c>
      <c r="G655" s="7" t="s">
        <v>1089</v>
      </c>
      <c r="H655" s="7" t="s">
        <v>1090</v>
      </c>
      <c r="I655" s="7" t="s">
        <v>1091</v>
      </c>
      <c r="J655" s="7" t="s">
        <v>1092</v>
      </c>
      <c r="K655" s="7" t="s">
        <v>1093</v>
      </c>
      <c r="L655" s="26"/>
      <c r="M655" s="26"/>
    </row>
    <row r="656" spans="1:13" ht="15.15" customHeight="1" thickBot="1" x14ac:dyDescent="0.35">
      <c r="A656" s="26"/>
      <c r="B656" s="26"/>
      <c r="C656" s="26"/>
      <c r="D656" s="28"/>
      <c r="E656" s="29" t="s">
        <v>1094</v>
      </c>
      <c r="F656" s="30">
        <v>13</v>
      </c>
      <c r="G656" s="31"/>
      <c r="H656" s="31"/>
      <c r="I656" s="31"/>
      <c r="J656" s="32">
        <f>ROUND(F656,3)</f>
        <v>13</v>
      </c>
      <c r="K656" s="6">
        <f>SUM(J656:J656)</f>
        <v>13</v>
      </c>
      <c r="L656" s="26"/>
      <c r="M656" s="26"/>
    </row>
    <row r="657" spans="1:13" ht="21.3" customHeight="1" thickBot="1" x14ac:dyDescent="0.35">
      <c r="A657" s="24" t="s">
        <v>1095</v>
      </c>
      <c r="B657" s="25" t="s">
        <v>1096</v>
      </c>
      <c r="C657" s="25" t="s">
        <v>1097</v>
      </c>
      <c r="D657" s="63" t="s">
        <v>1098</v>
      </c>
      <c r="E657" s="63"/>
      <c r="F657" s="63"/>
      <c r="G657" s="63"/>
      <c r="H657" s="63"/>
      <c r="I657" s="63"/>
      <c r="J657" s="63"/>
      <c r="K657" s="1">
        <f>SUM(K660:K662)</f>
        <v>19</v>
      </c>
      <c r="L657" s="3">
        <f>ROUND(0*(1+M2/100),2)</f>
        <v>0</v>
      </c>
      <c r="M657" s="9">
        <f>ROUND(K657*L657,2)</f>
        <v>0</v>
      </c>
    </row>
    <row r="658" spans="1:13" ht="30.6" customHeight="1" thickBot="1" x14ac:dyDescent="0.35">
      <c r="A658" s="26"/>
      <c r="B658" s="26"/>
      <c r="C658" s="26"/>
      <c r="D658" s="63" t="s">
        <v>1099</v>
      </c>
      <c r="E658" s="63"/>
      <c r="F658" s="63"/>
      <c r="G658" s="63"/>
      <c r="H658" s="63"/>
      <c r="I658" s="63"/>
      <c r="J658" s="63"/>
      <c r="K658" s="63"/>
      <c r="L658" s="63"/>
      <c r="M658" s="63"/>
    </row>
    <row r="659" spans="1:13" ht="15.15" customHeight="1" thickBot="1" x14ac:dyDescent="0.35">
      <c r="A659" s="26"/>
      <c r="B659" s="26"/>
      <c r="C659" s="26"/>
      <c r="D659" s="26"/>
      <c r="E659" s="27"/>
      <c r="F659" s="7" t="s">
        <v>1100</v>
      </c>
      <c r="G659" s="7" t="s">
        <v>1101</v>
      </c>
      <c r="H659" s="7" t="s">
        <v>1102</v>
      </c>
      <c r="I659" s="7" t="s">
        <v>1103</v>
      </c>
      <c r="J659" s="7" t="s">
        <v>1104</v>
      </c>
      <c r="K659" s="7" t="s">
        <v>1105</v>
      </c>
      <c r="L659" s="26"/>
      <c r="M659" s="26"/>
    </row>
    <row r="660" spans="1:13" ht="15.15" customHeight="1" thickBot="1" x14ac:dyDescent="0.35">
      <c r="A660" s="26"/>
      <c r="B660" s="26"/>
      <c r="C660" s="26"/>
      <c r="D660" s="28"/>
      <c r="E660" s="29" t="s">
        <v>1106</v>
      </c>
      <c r="F660" s="30">
        <v>4</v>
      </c>
      <c r="G660" s="31"/>
      <c r="H660" s="31"/>
      <c r="I660" s="31"/>
      <c r="J660" s="32">
        <f>ROUND(F660,3)</f>
        <v>4</v>
      </c>
      <c r="K660" s="33"/>
      <c r="L660" s="26"/>
      <c r="M660" s="26"/>
    </row>
    <row r="661" spans="1:13" ht="15.15" customHeight="1" thickBot="1" x14ac:dyDescent="0.35">
      <c r="A661" s="26"/>
      <c r="B661" s="26"/>
      <c r="C661" s="26"/>
      <c r="D661" s="28"/>
      <c r="E661" s="25" t="s">
        <v>1107</v>
      </c>
      <c r="F661" s="34">
        <v>13</v>
      </c>
      <c r="G661" s="1"/>
      <c r="H661" s="1"/>
      <c r="I661" s="1"/>
      <c r="J661" s="35">
        <f>ROUND(F661,3)</f>
        <v>13</v>
      </c>
      <c r="K661" s="26"/>
      <c r="L661" s="26"/>
      <c r="M661" s="26"/>
    </row>
    <row r="662" spans="1:13" ht="15.15" customHeight="1" thickBot="1" x14ac:dyDescent="0.35">
      <c r="A662" s="26"/>
      <c r="B662" s="26"/>
      <c r="C662" s="26"/>
      <c r="D662" s="28"/>
      <c r="E662" s="25" t="s">
        <v>1108</v>
      </c>
      <c r="F662" s="34">
        <v>2</v>
      </c>
      <c r="G662" s="1"/>
      <c r="H662" s="1"/>
      <c r="I662" s="1"/>
      <c r="J662" s="35">
        <f>ROUND(F662,3)</f>
        <v>2</v>
      </c>
      <c r="K662" s="5">
        <f>SUM(J660:J662)</f>
        <v>19</v>
      </c>
      <c r="L662" s="26"/>
      <c r="M662" s="26"/>
    </row>
    <row r="663" spans="1:13" ht="21.3" customHeight="1" thickBot="1" x14ac:dyDescent="0.35">
      <c r="A663" s="24" t="s">
        <v>1109</v>
      </c>
      <c r="B663" s="25" t="s">
        <v>1110</v>
      </c>
      <c r="C663" s="25" t="s">
        <v>1111</v>
      </c>
      <c r="D663" s="63" t="s">
        <v>1112</v>
      </c>
      <c r="E663" s="63"/>
      <c r="F663" s="63"/>
      <c r="G663" s="63"/>
      <c r="H663" s="63"/>
      <c r="I663" s="63"/>
      <c r="J663" s="63"/>
      <c r="K663" s="1">
        <f>SUM(K666:K666)</f>
        <v>2</v>
      </c>
      <c r="L663" s="3">
        <f>ROUND(0*(1+M2/100),2)</f>
        <v>0</v>
      </c>
      <c r="M663" s="9">
        <f>ROUND(K663*L663,2)</f>
        <v>0</v>
      </c>
    </row>
    <row r="664" spans="1:13" ht="21.3" customHeight="1" thickBot="1" x14ac:dyDescent="0.35">
      <c r="A664" s="26"/>
      <c r="B664" s="26"/>
      <c r="C664" s="26"/>
      <c r="D664" s="63" t="s">
        <v>1113</v>
      </c>
      <c r="E664" s="63"/>
      <c r="F664" s="63"/>
      <c r="G664" s="63"/>
      <c r="H664" s="63"/>
      <c r="I664" s="63"/>
      <c r="J664" s="63"/>
      <c r="K664" s="63"/>
      <c r="L664" s="63"/>
      <c r="M664" s="63"/>
    </row>
    <row r="665" spans="1:13" ht="15.15" customHeight="1" thickBot="1" x14ac:dyDescent="0.35">
      <c r="A665" s="26"/>
      <c r="B665" s="26"/>
      <c r="C665" s="26"/>
      <c r="D665" s="26"/>
      <c r="E665" s="27"/>
      <c r="F665" s="7" t="s">
        <v>1114</v>
      </c>
      <c r="G665" s="7" t="s">
        <v>1115</v>
      </c>
      <c r="H665" s="7" t="s">
        <v>1116</v>
      </c>
      <c r="I665" s="7" t="s">
        <v>1117</v>
      </c>
      <c r="J665" s="7" t="s">
        <v>1118</v>
      </c>
      <c r="K665" s="7" t="s">
        <v>1119</v>
      </c>
      <c r="L665" s="26"/>
      <c r="M665" s="26"/>
    </row>
    <row r="666" spans="1:13" ht="15.15" customHeight="1" thickBot="1" x14ac:dyDescent="0.35">
      <c r="A666" s="26"/>
      <c r="B666" s="26"/>
      <c r="C666" s="26"/>
      <c r="D666" s="28"/>
      <c r="E666" s="29" t="s">
        <v>1120</v>
      </c>
      <c r="F666" s="30">
        <v>2</v>
      </c>
      <c r="G666" s="31"/>
      <c r="H666" s="31"/>
      <c r="I666" s="31"/>
      <c r="J666" s="32">
        <f>ROUND(F666,3)</f>
        <v>2</v>
      </c>
      <c r="K666" s="6">
        <f>SUM(J666:J666)</f>
        <v>2</v>
      </c>
      <c r="L666" s="26"/>
      <c r="M666" s="26"/>
    </row>
    <row r="667" spans="1:13" ht="21.3" customHeight="1" thickBot="1" x14ac:dyDescent="0.35">
      <c r="A667" s="24" t="s">
        <v>1121</v>
      </c>
      <c r="B667" s="25" t="s">
        <v>1122</v>
      </c>
      <c r="C667" s="25" t="s">
        <v>1123</v>
      </c>
      <c r="D667" s="63" t="s">
        <v>1124</v>
      </c>
      <c r="E667" s="63"/>
      <c r="F667" s="63"/>
      <c r="G667" s="63"/>
      <c r="H667" s="63"/>
      <c r="I667" s="63"/>
      <c r="J667" s="63"/>
      <c r="K667" s="1">
        <f>SUM(K670:K670)</f>
        <v>1</v>
      </c>
      <c r="L667" s="3">
        <f>ROUND(0*(1+M2/100),2)</f>
        <v>0</v>
      </c>
      <c r="M667" s="9">
        <f>ROUND(K667*L667,2)</f>
        <v>0</v>
      </c>
    </row>
    <row r="668" spans="1:13" ht="30.6" customHeight="1" thickBot="1" x14ac:dyDescent="0.35">
      <c r="A668" s="26"/>
      <c r="B668" s="26"/>
      <c r="C668" s="26"/>
      <c r="D668" s="63" t="s">
        <v>1125</v>
      </c>
      <c r="E668" s="63"/>
      <c r="F668" s="63"/>
      <c r="G668" s="63"/>
      <c r="H668" s="63"/>
      <c r="I668" s="63"/>
      <c r="J668" s="63"/>
      <c r="K668" s="63"/>
      <c r="L668" s="63"/>
      <c r="M668" s="63"/>
    </row>
    <row r="669" spans="1:13" ht="15.15" customHeight="1" thickBot="1" x14ac:dyDescent="0.35">
      <c r="A669" s="26"/>
      <c r="B669" s="26"/>
      <c r="C669" s="26"/>
      <c r="D669" s="26"/>
      <c r="E669" s="27"/>
      <c r="F669" s="7" t="s">
        <v>1126</v>
      </c>
      <c r="G669" s="7" t="s">
        <v>1127</v>
      </c>
      <c r="H669" s="7" t="s">
        <v>1128</v>
      </c>
      <c r="I669" s="7" t="s">
        <v>1129</v>
      </c>
      <c r="J669" s="7" t="s">
        <v>1130</v>
      </c>
      <c r="K669" s="7" t="s">
        <v>1131</v>
      </c>
      <c r="L669" s="26"/>
      <c r="M669" s="26"/>
    </row>
    <row r="670" spans="1:13" ht="15.15" customHeight="1" thickBot="1" x14ac:dyDescent="0.35">
      <c r="A670" s="26"/>
      <c r="B670" s="26"/>
      <c r="C670" s="26"/>
      <c r="D670" s="28"/>
      <c r="E670" s="29" t="s">
        <v>1132</v>
      </c>
      <c r="F670" s="30">
        <v>1</v>
      </c>
      <c r="G670" s="31"/>
      <c r="H670" s="31"/>
      <c r="I670" s="31"/>
      <c r="J670" s="32">
        <f>ROUND(F670,3)</f>
        <v>1</v>
      </c>
      <c r="K670" s="6">
        <f>SUM(J670:J670)</f>
        <v>1</v>
      </c>
      <c r="L670" s="26"/>
      <c r="M670" s="26"/>
    </row>
    <row r="671" spans="1:13" ht="21.3" customHeight="1" thickBot="1" x14ac:dyDescent="0.35">
      <c r="A671" s="24" t="s">
        <v>1133</v>
      </c>
      <c r="B671" s="25" t="s">
        <v>1134</v>
      </c>
      <c r="C671" s="25" t="s">
        <v>1135</v>
      </c>
      <c r="D671" s="63" t="s">
        <v>1136</v>
      </c>
      <c r="E671" s="63"/>
      <c r="F671" s="63"/>
      <c r="G671" s="63"/>
      <c r="H671" s="63"/>
      <c r="I671" s="63"/>
      <c r="J671" s="63"/>
      <c r="K671" s="1">
        <f>SUM(K674:K674)</f>
        <v>2</v>
      </c>
      <c r="L671" s="3">
        <f>ROUND(0*(1+M2/100),2)</f>
        <v>0</v>
      </c>
      <c r="M671" s="9">
        <f>ROUND(K671*L671,2)</f>
        <v>0</v>
      </c>
    </row>
    <row r="672" spans="1:13" ht="21.3" customHeight="1" thickBot="1" x14ac:dyDescent="0.35">
      <c r="A672" s="26"/>
      <c r="B672" s="26"/>
      <c r="C672" s="26"/>
      <c r="D672" s="63" t="s">
        <v>1137</v>
      </c>
      <c r="E672" s="63"/>
      <c r="F672" s="63"/>
      <c r="G672" s="63"/>
      <c r="H672" s="63"/>
      <c r="I672" s="63"/>
      <c r="J672" s="63"/>
      <c r="K672" s="63"/>
      <c r="L672" s="63"/>
      <c r="M672" s="63"/>
    </row>
    <row r="673" spans="1:13" ht="15.15" customHeight="1" thickBot="1" x14ac:dyDescent="0.35">
      <c r="A673" s="26"/>
      <c r="B673" s="26"/>
      <c r="C673" s="26"/>
      <c r="D673" s="26"/>
      <c r="E673" s="27"/>
      <c r="F673" s="7" t="s">
        <v>1138</v>
      </c>
      <c r="G673" s="7" t="s">
        <v>1139</v>
      </c>
      <c r="H673" s="7" t="s">
        <v>1140</v>
      </c>
      <c r="I673" s="7" t="s">
        <v>1141</v>
      </c>
      <c r="J673" s="7" t="s">
        <v>1142</v>
      </c>
      <c r="K673" s="7" t="s">
        <v>1143</v>
      </c>
      <c r="L673" s="26"/>
      <c r="M673" s="26"/>
    </row>
    <row r="674" spans="1:13" ht="15.15" customHeight="1" thickBot="1" x14ac:dyDescent="0.35">
      <c r="A674" s="26"/>
      <c r="B674" s="26"/>
      <c r="C674" s="26"/>
      <c r="D674" s="28"/>
      <c r="E674" s="29" t="s">
        <v>1144</v>
      </c>
      <c r="F674" s="30">
        <v>2</v>
      </c>
      <c r="G674" s="31"/>
      <c r="H674" s="31"/>
      <c r="I674" s="31"/>
      <c r="J674" s="32">
        <f>ROUND(F674,3)</f>
        <v>2</v>
      </c>
      <c r="K674" s="6">
        <f>SUM(J674:J674)</f>
        <v>2</v>
      </c>
      <c r="L674" s="26"/>
      <c r="M674" s="26"/>
    </row>
    <row r="675" spans="1:13" ht="21.3" customHeight="1" thickBot="1" x14ac:dyDescent="0.35">
      <c r="A675" s="24" t="s">
        <v>1145</v>
      </c>
      <c r="B675" s="25" t="s">
        <v>1146</v>
      </c>
      <c r="C675" s="25" t="s">
        <v>1147</v>
      </c>
      <c r="D675" s="63" t="s">
        <v>1148</v>
      </c>
      <c r="E675" s="63"/>
      <c r="F675" s="63"/>
      <c r="G675" s="63"/>
      <c r="H675" s="63"/>
      <c r="I675" s="63"/>
      <c r="J675" s="63"/>
      <c r="K675" s="1">
        <f>SUM(K678:K678)</f>
        <v>2</v>
      </c>
      <c r="L675" s="3">
        <f>ROUND(0*(1+M2/100),2)</f>
        <v>0</v>
      </c>
      <c r="M675" s="9">
        <f>ROUND(K675*L675,2)</f>
        <v>0</v>
      </c>
    </row>
    <row r="676" spans="1:13" ht="21.3" customHeight="1" thickBot="1" x14ac:dyDescent="0.35">
      <c r="A676" s="26"/>
      <c r="B676" s="26"/>
      <c r="C676" s="26"/>
      <c r="D676" s="63" t="s">
        <v>1149</v>
      </c>
      <c r="E676" s="63"/>
      <c r="F676" s="63"/>
      <c r="G676" s="63"/>
      <c r="H676" s="63"/>
      <c r="I676" s="63"/>
      <c r="J676" s="63"/>
      <c r="K676" s="63"/>
      <c r="L676" s="63"/>
      <c r="M676" s="63"/>
    </row>
    <row r="677" spans="1:13" ht="15.15" customHeight="1" thickBot="1" x14ac:dyDescent="0.35">
      <c r="A677" s="26"/>
      <c r="B677" s="26"/>
      <c r="C677" s="26"/>
      <c r="D677" s="26"/>
      <c r="E677" s="27"/>
      <c r="F677" s="7" t="s">
        <v>1150</v>
      </c>
      <c r="G677" s="7" t="s">
        <v>1151</v>
      </c>
      <c r="H677" s="7" t="s">
        <v>1152</v>
      </c>
      <c r="I677" s="7" t="s">
        <v>1153</v>
      </c>
      <c r="J677" s="7" t="s">
        <v>1154</v>
      </c>
      <c r="K677" s="7" t="s">
        <v>1155</v>
      </c>
      <c r="L677" s="26"/>
      <c r="M677" s="26"/>
    </row>
    <row r="678" spans="1:13" ht="15.15" customHeight="1" thickBot="1" x14ac:dyDescent="0.35">
      <c r="A678" s="26"/>
      <c r="B678" s="26"/>
      <c r="C678" s="26"/>
      <c r="D678" s="28"/>
      <c r="E678" s="29" t="s">
        <v>1156</v>
      </c>
      <c r="F678" s="30">
        <v>2</v>
      </c>
      <c r="G678" s="31"/>
      <c r="H678" s="31"/>
      <c r="I678" s="31"/>
      <c r="J678" s="32">
        <f>ROUND(F678,3)</f>
        <v>2</v>
      </c>
      <c r="K678" s="6">
        <f>SUM(J678:J678)</f>
        <v>2</v>
      </c>
      <c r="L678" s="26"/>
      <c r="M678" s="26"/>
    </row>
    <row r="679" spans="1:13" ht="21.3" customHeight="1" thickBot="1" x14ac:dyDescent="0.35">
      <c r="A679" s="24" t="s">
        <v>1157</v>
      </c>
      <c r="B679" s="25" t="s">
        <v>1158</v>
      </c>
      <c r="C679" s="25" t="s">
        <v>1159</v>
      </c>
      <c r="D679" s="63" t="s">
        <v>1160</v>
      </c>
      <c r="E679" s="63"/>
      <c r="F679" s="63"/>
      <c r="G679" s="63"/>
      <c r="H679" s="63"/>
      <c r="I679" s="63"/>
      <c r="J679" s="63"/>
      <c r="K679" s="1">
        <f>SUM(K682:K683)</f>
        <v>4</v>
      </c>
      <c r="L679" s="3">
        <f>ROUND(0*(1+M2/100),2)</f>
        <v>0</v>
      </c>
      <c r="M679" s="9">
        <f>ROUND(K679*L679,2)</f>
        <v>0</v>
      </c>
    </row>
    <row r="680" spans="1:13" ht="30.6" customHeight="1" thickBot="1" x14ac:dyDescent="0.35">
      <c r="A680" s="26"/>
      <c r="B680" s="26"/>
      <c r="C680" s="26"/>
      <c r="D680" s="63" t="s">
        <v>1161</v>
      </c>
      <c r="E680" s="63"/>
      <c r="F680" s="63"/>
      <c r="G680" s="63"/>
      <c r="H680" s="63"/>
      <c r="I680" s="63"/>
      <c r="J680" s="63"/>
      <c r="K680" s="63"/>
      <c r="L680" s="63"/>
      <c r="M680" s="63"/>
    </row>
    <row r="681" spans="1:13" ht="15.15" customHeight="1" thickBot="1" x14ac:dyDescent="0.35">
      <c r="A681" s="26"/>
      <c r="B681" s="26"/>
      <c r="C681" s="26"/>
      <c r="D681" s="26"/>
      <c r="E681" s="27"/>
      <c r="F681" s="7" t="s">
        <v>1162</v>
      </c>
      <c r="G681" s="7" t="s">
        <v>1163</v>
      </c>
      <c r="H681" s="7" t="s">
        <v>1164</v>
      </c>
      <c r="I681" s="7" t="s">
        <v>1165</v>
      </c>
      <c r="J681" s="7" t="s">
        <v>1166</v>
      </c>
      <c r="K681" s="7" t="s">
        <v>1167</v>
      </c>
      <c r="L681" s="26"/>
      <c r="M681" s="26"/>
    </row>
    <row r="682" spans="1:13" ht="15.15" customHeight="1" thickBot="1" x14ac:dyDescent="0.35">
      <c r="A682" s="26"/>
      <c r="B682" s="26"/>
      <c r="C682" s="26"/>
      <c r="D682" s="28"/>
      <c r="E682" s="29" t="s">
        <v>1168</v>
      </c>
      <c r="F682" s="30">
        <v>2</v>
      </c>
      <c r="G682" s="31"/>
      <c r="H682" s="31"/>
      <c r="I682" s="31"/>
      <c r="J682" s="32">
        <f>ROUND(F682,3)</f>
        <v>2</v>
      </c>
      <c r="K682" s="33"/>
      <c r="L682" s="26"/>
      <c r="M682" s="26"/>
    </row>
    <row r="683" spans="1:13" ht="15.15" customHeight="1" thickBot="1" x14ac:dyDescent="0.35">
      <c r="A683" s="26"/>
      <c r="B683" s="26"/>
      <c r="C683" s="26"/>
      <c r="D683" s="28"/>
      <c r="E683" s="25" t="s">
        <v>1169</v>
      </c>
      <c r="F683" s="34">
        <v>2</v>
      </c>
      <c r="G683" s="1"/>
      <c r="H683" s="1"/>
      <c r="I683" s="1"/>
      <c r="J683" s="35">
        <f>ROUND(F683,3)</f>
        <v>2</v>
      </c>
      <c r="K683" s="5">
        <f>SUM(J682:J683)</f>
        <v>4</v>
      </c>
      <c r="L683" s="26"/>
      <c r="M683" s="26"/>
    </row>
    <row r="684" spans="1:13" ht="15.45" customHeight="1" thickBot="1" x14ac:dyDescent="0.35">
      <c r="A684" s="24" t="s">
        <v>1170</v>
      </c>
      <c r="B684" s="25" t="s">
        <v>1171</v>
      </c>
      <c r="C684" s="25" t="s">
        <v>1172</v>
      </c>
      <c r="D684" s="63" t="s">
        <v>1173</v>
      </c>
      <c r="E684" s="63"/>
      <c r="F684" s="63"/>
      <c r="G684" s="63"/>
      <c r="H684" s="63"/>
      <c r="I684" s="63"/>
      <c r="J684" s="63"/>
      <c r="K684" s="1">
        <f>SUM(K687:K689)</f>
        <v>12</v>
      </c>
      <c r="L684" s="3">
        <f>ROUND(0*(1+M2/100),2)</f>
        <v>0</v>
      </c>
      <c r="M684" s="9">
        <f>ROUND(K684*L684,2)</f>
        <v>0</v>
      </c>
    </row>
    <row r="685" spans="1:13" ht="12.15" customHeight="1" thickBot="1" x14ac:dyDescent="0.35">
      <c r="A685" s="26"/>
      <c r="B685" s="26"/>
      <c r="C685" s="26"/>
      <c r="D685" s="63" t="s">
        <v>1174</v>
      </c>
      <c r="E685" s="63"/>
      <c r="F685" s="63"/>
      <c r="G685" s="63"/>
      <c r="H685" s="63"/>
      <c r="I685" s="63"/>
      <c r="J685" s="63"/>
      <c r="K685" s="63"/>
      <c r="L685" s="63"/>
      <c r="M685" s="63"/>
    </row>
    <row r="686" spans="1:13" ht="15.15" customHeight="1" thickBot="1" x14ac:dyDescent="0.35">
      <c r="A686" s="26"/>
      <c r="B686" s="26"/>
      <c r="C686" s="26"/>
      <c r="D686" s="26"/>
      <c r="E686" s="27"/>
      <c r="F686" s="7" t="s">
        <v>1175</v>
      </c>
      <c r="G686" s="7" t="s">
        <v>1176</v>
      </c>
      <c r="H686" s="7" t="s">
        <v>1177</v>
      </c>
      <c r="I686" s="7" t="s">
        <v>1178</v>
      </c>
      <c r="J686" s="7" t="s">
        <v>1179</v>
      </c>
      <c r="K686" s="7" t="s">
        <v>1180</v>
      </c>
      <c r="L686" s="26"/>
      <c r="M686" s="26"/>
    </row>
    <row r="687" spans="1:13" ht="15.15" customHeight="1" thickBot="1" x14ac:dyDescent="0.35">
      <c r="A687" s="26"/>
      <c r="B687" s="26"/>
      <c r="C687" s="26"/>
      <c r="D687" s="28"/>
      <c r="E687" s="29" t="s">
        <v>1181</v>
      </c>
      <c r="F687" s="30">
        <v>4</v>
      </c>
      <c r="G687" s="31"/>
      <c r="H687" s="31"/>
      <c r="I687" s="31"/>
      <c r="J687" s="32">
        <f>ROUND(F687,3)</f>
        <v>4</v>
      </c>
      <c r="K687" s="33"/>
      <c r="L687" s="26"/>
      <c r="M687" s="26"/>
    </row>
    <row r="688" spans="1:13" ht="15.15" customHeight="1" thickBot="1" x14ac:dyDescent="0.35">
      <c r="A688" s="26"/>
      <c r="B688" s="26"/>
      <c r="C688" s="26"/>
      <c r="D688" s="28"/>
      <c r="E688" s="25" t="s">
        <v>1182</v>
      </c>
      <c r="F688" s="34">
        <v>6</v>
      </c>
      <c r="G688" s="1"/>
      <c r="H688" s="1"/>
      <c r="I688" s="1"/>
      <c r="J688" s="35">
        <f>ROUND(F688,3)</f>
        <v>6</v>
      </c>
      <c r="K688" s="26"/>
      <c r="L688" s="26"/>
      <c r="M688" s="26"/>
    </row>
    <row r="689" spans="1:13" ht="15.15" customHeight="1" thickBot="1" x14ac:dyDescent="0.35">
      <c r="A689" s="26"/>
      <c r="B689" s="26"/>
      <c r="C689" s="26"/>
      <c r="D689" s="28"/>
      <c r="E689" s="25" t="s">
        <v>1183</v>
      </c>
      <c r="F689" s="34">
        <v>2</v>
      </c>
      <c r="G689" s="1"/>
      <c r="H689" s="1"/>
      <c r="I689" s="1"/>
      <c r="J689" s="35">
        <f>ROUND(F689,3)</f>
        <v>2</v>
      </c>
      <c r="K689" s="5">
        <f>SUM(J687:J689)</f>
        <v>12</v>
      </c>
      <c r="L689" s="26"/>
      <c r="M689" s="26"/>
    </row>
    <row r="690" spans="1:13" ht="21.3" customHeight="1" thickBot="1" x14ac:dyDescent="0.35">
      <c r="A690" s="24" t="s">
        <v>1184</v>
      </c>
      <c r="B690" s="25" t="s">
        <v>1185</v>
      </c>
      <c r="C690" s="25" t="s">
        <v>1186</v>
      </c>
      <c r="D690" s="63" t="s">
        <v>1187</v>
      </c>
      <c r="E690" s="63"/>
      <c r="F690" s="63"/>
      <c r="G690" s="63"/>
      <c r="H690" s="63"/>
      <c r="I690" s="63"/>
      <c r="J690" s="63"/>
      <c r="K690" s="1">
        <f>SUM(K693:K695)</f>
        <v>8</v>
      </c>
      <c r="L690" s="3">
        <f>ROUND(0*(1+M2/100),2)</f>
        <v>0</v>
      </c>
      <c r="M690" s="9">
        <f>ROUND(K690*L690,2)</f>
        <v>0</v>
      </c>
    </row>
    <row r="691" spans="1:13" ht="21.3" customHeight="1" thickBot="1" x14ac:dyDescent="0.35">
      <c r="A691" s="26"/>
      <c r="B691" s="26"/>
      <c r="C691" s="26"/>
      <c r="D691" s="63" t="s">
        <v>1188</v>
      </c>
      <c r="E691" s="63"/>
      <c r="F691" s="63"/>
      <c r="G691" s="63"/>
      <c r="H691" s="63"/>
      <c r="I691" s="63"/>
      <c r="J691" s="63"/>
      <c r="K691" s="63"/>
      <c r="L691" s="63"/>
      <c r="M691" s="63"/>
    </row>
    <row r="692" spans="1:13" ht="15.15" customHeight="1" thickBot="1" x14ac:dyDescent="0.35">
      <c r="A692" s="26"/>
      <c r="B692" s="26"/>
      <c r="C692" s="26"/>
      <c r="D692" s="26"/>
      <c r="E692" s="27"/>
      <c r="F692" s="7" t="s">
        <v>1189</v>
      </c>
      <c r="G692" s="7" t="s">
        <v>1190</v>
      </c>
      <c r="H692" s="7" t="s">
        <v>1191</v>
      </c>
      <c r="I692" s="7" t="s">
        <v>1192</v>
      </c>
      <c r="J692" s="7" t="s">
        <v>1193</v>
      </c>
      <c r="K692" s="7" t="s">
        <v>1194</v>
      </c>
      <c r="L692" s="26"/>
      <c r="M692" s="26"/>
    </row>
    <row r="693" spans="1:13" ht="15.15" customHeight="1" thickBot="1" x14ac:dyDescent="0.35">
      <c r="A693" s="26"/>
      <c r="B693" s="26"/>
      <c r="C693" s="26"/>
      <c r="D693" s="28"/>
      <c r="E693" s="29" t="s">
        <v>1195</v>
      </c>
      <c r="F693" s="30">
        <v>2</v>
      </c>
      <c r="G693" s="31"/>
      <c r="H693" s="31"/>
      <c r="I693" s="31"/>
      <c r="J693" s="32">
        <f>ROUND(F693,3)</f>
        <v>2</v>
      </c>
      <c r="K693" s="33"/>
      <c r="L693" s="26"/>
      <c r="M693" s="26"/>
    </row>
    <row r="694" spans="1:13" ht="15.15" customHeight="1" thickBot="1" x14ac:dyDescent="0.35">
      <c r="A694" s="26"/>
      <c r="B694" s="26"/>
      <c r="C694" s="26"/>
      <c r="D694" s="28"/>
      <c r="E694" s="25" t="s">
        <v>1196</v>
      </c>
      <c r="F694" s="34">
        <v>4</v>
      </c>
      <c r="G694" s="1"/>
      <c r="H694" s="1"/>
      <c r="I694" s="1"/>
      <c r="J694" s="35">
        <f>ROUND(F694,3)</f>
        <v>4</v>
      </c>
      <c r="K694" s="26"/>
      <c r="L694" s="26"/>
      <c r="M694" s="26"/>
    </row>
    <row r="695" spans="1:13" ht="15.15" customHeight="1" thickBot="1" x14ac:dyDescent="0.35">
      <c r="A695" s="26"/>
      <c r="B695" s="26"/>
      <c r="C695" s="26"/>
      <c r="D695" s="28"/>
      <c r="E695" s="25" t="s">
        <v>1197</v>
      </c>
      <c r="F695" s="34">
        <v>2</v>
      </c>
      <c r="G695" s="1"/>
      <c r="H695" s="1"/>
      <c r="I695" s="1"/>
      <c r="J695" s="35">
        <f>ROUND(F695,3)</f>
        <v>2</v>
      </c>
      <c r="K695" s="5">
        <f>SUM(J693:J695)</f>
        <v>8</v>
      </c>
      <c r="L695" s="26"/>
      <c r="M695" s="26"/>
    </row>
    <row r="696" spans="1:13" ht="15.45" customHeight="1" thickBot="1" x14ac:dyDescent="0.35">
      <c r="A696" s="24" t="s">
        <v>1198</v>
      </c>
      <c r="B696" s="25" t="s">
        <v>1199</v>
      </c>
      <c r="C696" s="25" t="s">
        <v>1200</v>
      </c>
      <c r="D696" s="63" t="s">
        <v>1201</v>
      </c>
      <c r="E696" s="63"/>
      <c r="F696" s="63"/>
      <c r="G696" s="63"/>
      <c r="H696" s="63"/>
      <c r="I696" s="63"/>
      <c r="J696" s="63"/>
      <c r="K696" s="1">
        <f>SUM(K699:K703)</f>
        <v>41</v>
      </c>
      <c r="L696" s="3">
        <f>ROUND(0*(1+M2/100),2)</f>
        <v>0</v>
      </c>
      <c r="M696" s="9">
        <f>ROUND(K696*L696,2)</f>
        <v>0</v>
      </c>
    </row>
    <row r="697" spans="1:13" ht="12.15" customHeight="1" thickBot="1" x14ac:dyDescent="0.35">
      <c r="A697" s="26"/>
      <c r="B697" s="26"/>
      <c r="C697" s="26"/>
      <c r="D697" s="63" t="s">
        <v>1202</v>
      </c>
      <c r="E697" s="63"/>
      <c r="F697" s="63"/>
      <c r="G697" s="63"/>
      <c r="H697" s="63"/>
      <c r="I697" s="63"/>
      <c r="J697" s="63"/>
      <c r="K697" s="63"/>
      <c r="L697" s="63"/>
      <c r="M697" s="63"/>
    </row>
    <row r="698" spans="1:13" ht="15.15" customHeight="1" thickBot="1" x14ac:dyDescent="0.35">
      <c r="A698" s="26"/>
      <c r="B698" s="26"/>
      <c r="C698" s="26"/>
      <c r="D698" s="26"/>
      <c r="E698" s="27"/>
      <c r="F698" s="7" t="s">
        <v>1203</v>
      </c>
      <c r="G698" s="7" t="s">
        <v>1204</v>
      </c>
      <c r="H698" s="7" t="s">
        <v>1205</v>
      </c>
      <c r="I698" s="7" t="s">
        <v>1206</v>
      </c>
      <c r="J698" s="7" t="s">
        <v>1207</v>
      </c>
      <c r="K698" s="7" t="s">
        <v>1208</v>
      </c>
      <c r="L698" s="26"/>
      <c r="M698" s="26"/>
    </row>
    <row r="699" spans="1:13" ht="21.3" customHeight="1" thickBot="1" x14ac:dyDescent="0.35">
      <c r="A699" s="26"/>
      <c r="B699" s="26"/>
      <c r="C699" s="26"/>
      <c r="D699" s="28"/>
      <c r="E699" s="29" t="s">
        <v>1209</v>
      </c>
      <c r="F699" s="30">
        <v>9</v>
      </c>
      <c r="G699" s="31"/>
      <c r="H699" s="31"/>
      <c r="I699" s="31"/>
      <c r="J699" s="32">
        <f>ROUND(F699,3)</f>
        <v>9</v>
      </c>
      <c r="K699" s="33"/>
      <c r="L699" s="26"/>
      <c r="M699" s="26"/>
    </row>
    <row r="700" spans="1:13" ht="15.15" customHeight="1" thickBot="1" x14ac:dyDescent="0.35">
      <c r="A700" s="26"/>
      <c r="B700" s="26"/>
      <c r="C700" s="26"/>
      <c r="D700" s="28"/>
      <c r="E700" s="25" t="s">
        <v>1210</v>
      </c>
      <c r="F700" s="34">
        <v>1</v>
      </c>
      <c r="G700" s="1"/>
      <c r="H700" s="1"/>
      <c r="I700" s="1"/>
      <c r="J700" s="35">
        <f>ROUND(F700,3)</f>
        <v>1</v>
      </c>
      <c r="K700" s="26"/>
      <c r="L700" s="26"/>
      <c r="M700" s="26"/>
    </row>
    <row r="701" spans="1:13" ht="21.3" customHeight="1" thickBot="1" x14ac:dyDescent="0.35">
      <c r="A701" s="26"/>
      <c r="B701" s="26"/>
      <c r="C701" s="26"/>
      <c r="D701" s="28"/>
      <c r="E701" s="25" t="s">
        <v>1211</v>
      </c>
      <c r="F701" s="34">
        <v>25</v>
      </c>
      <c r="G701" s="1"/>
      <c r="H701" s="1"/>
      <c r="I701" s="1"/>
      <c r="J701" s="35">
        <f>ROUND(F701,3)</f>
        <v>25</v>
      </c>
      <c r="K701" s="26"/>
      <c r="L701" s="26"/>
      <c r="M701" s="26"/>
    </row>
    <row r="702" spans="1:13" ht="15.15" customHeight="1" thickBot="1" x14ac:dyDescent="0.35">
      <c r="A702" s="26"/>
      <c r="B702" s="26"/>
      <c r="C702" s="26"/>
      <c r="D702" s="28"/>
      <c r="E702" s="25" t="s">
        <v>1212</v>
      </c>
      <c r="F702" s="34">
        <v>4</v>
      </c>
      <c r="G702" s="1"/>
      <c r="H702" s="1"/>
      <c r="I702" s="1"/>
      <c r="J702" s="35">
        <f>ROUND(F702,3)</f>
        <v>4</v>
      </c>
      <c r="K702" s="26"/>
      <c r="L702" s="26"/>
      <c r="M702" s="26"/>
    </row>
    <row r="703" spans="1:13" ht="21.3" customHeight="1" thickBot="1" x14ac:dyDescent="0.35">
      <c r="A703" s="26"/>
      <c r="B703" s="26"/>
      <c r="C703" s="26"/>
      <c r="D703" s="28"/>
      <c r="E703" s="25" t="s">
        <v>1213</v>
      </c>
      <c r="F703" s="34">
        <v>2</v>
      </c>
      <c r="G703" s="1"/>
      <c r="H703" s="1"/>
      <c r="I703" s="1"/>
      <c r="J703" s="35">
        <f>ROUND(F703,3)</f>
        <v>2</v>
      </c>
      <c r="K703" s="5">
        <f>SUM(J699:J703)</f>
        <v>41</v>
      </c>
      <c r="L703" s="26"/>
      <c r="M703" s="26"/>
    </row>
    <row r="704" spans="1:13" ht="15.45" customHeight="1" thickBot="1" x14ac:dyDescent="0.35">
      <c r="A704" s="24" t="s">
        <v>1214</v>
      </c>
      <c r="B704" s="25" t="s">
        <v>1215</v>
      </c>
      <c r="C704" s="25" t="s">
        <v>1216</v>
      </c>
      <c r="D704" s="63" t="s">
        <v>1217</v>
      </c>
      <c r="E704" s="63"/>
      <c r="F704" s="63"/>
      <c r="G704" s="63"/>
      <c r="H704" s="63"/>
      <c r="I704" s="63"/>
      <c r="J704" s="63"/>
      <c r="K704" s="1">
        <f>SUM(K707:K709)</f>
        <v>5</v>
      </c>
      <c r="L704" s="3">
        <f>ROUND(0*(1+M2/100),2)</f>
        <v>0</v>
      </c>
      <c r="M704" s="9">
        <f>ROUND(K704*L704,2)</f>
        <v>0</v>
      </c>
    </row>
    <row r="705" spans="1:13" ht="58.35" customHeight="1" thickBot="1" x14ac:dyDescent="0.35">
      <c r="A705" s="26"/>
      <c r="B705" s="26"/>
      <c r="C705" s="26"/>
      <c r="D705" s="63" t="s">
        <v>1218</v>
      </c>
      <c r="E705" s="63"/>
      <c r="F705" s="63"/>
      <c r="G705" s="63"/>
      <c r="H705" s="63"/>
      <c r="I705" s="63"/>
      <c r="J705" s="63"/>
      <c r="K705" s="63"/>
      <c r="L705" s="63"/>
      <c r="M705" s="63"/>
    </row>
    <row r="706" spans="1:13" ht="15.15" customHeight="1" thickBot="1" x14ac:dyDescent="0.35">
      <c r="A706" s="26"/>
      <c r="B706" s="26"/>
      <c r="C706" s="26"/>
      <c r="D706" s="26"/>
      <c r="E706" s="27"/>
      <c r="F706" s="7" t="s">
        <v>1219</v>
      </c>
      <c r="G706" s="7" t="s">
        <v>1220</v>
      </c>
      <c r="H706" s="7" t="s">
        <v>1221</v>
      </c>
      <c r="I706" s="7" t="s">
        <v>1222</v>
      </c>
      <c r="J706" s="7" t="s">
        <v>1223</v>
      </c>
      <c r="K706" s="7" t="s">
        <v>1224</v>
      </c>
      <c r="L706" s="26"/>
      <c r="M706" s="26"/>
    </row>
    <row r="707" spans="1:13" ht="15.15" customHeight="1" thickBot="1" x14ac:dyDescent="0.35">
      <c r="A707" s="26"/>
      <c r="B707" s="26"/>
      <c r="C707" s="26"/>
      <c r="D707" s="28"/>
      <c r="E707" s="29" t="s">
        <v>1225</v>
      </c>
      <c r="F707" s="30">
        <v>1</v>
      </c>
      <c r="G707" s="31"/>
      <c r="H707" s="31"/>
      <c r="I707" s="31"/>
      <c r="J707" s="32">
        <f>ROUND(F707,3)</f>
        <v>1</v>
      </c>
      <c r="K707" s="33"/>
      <c r="L707" s="26"/>
      <c r="M707" s="26"/>
    </row>
    <row r="708" spans="1:13" ht="15.15" customHeight="1" thickBot="1" x14ac:dyDescent="0.35">
      <c r="A708" s="26"/>
      <c r="B708" s="26"/>
      <c r="C708" s="26"/>
      <c r="D708" s="28"/>
      <c r="E708" s="25" t="s">
        <v>1226</v>
      </c>
      <c r="F708" s="34">
        <v>2</v>
      </c>
      <c r="G708" s="1"/>
      <c r="H708" s="1"/>
      <c r="I708" s="1"/>
      <c r="J708" s="35">
        <f>ROUND(F708,3)</f>
        <v>2</v>
      </c>
      <c r="K708" s="26"/>
      <c r="L708" s="26"/>
      <c r="M708" s="26"/>
    </row>
    <row r="709" spans="1:13" ht="15.15" customHeight="1" thickBot="1" x14ac:dyDescent="0.35">
      <c r="A709" s="26"/>
      <c r="B709" s="26"/>
      <c r="C709" s="26"/>
      <c r="D709" s="28"/>
      <c r="E709" s="25" t="s">
        <v>1227</v>
      </c>
      <c r="F709" s="34">
        <v>2</v>
      </c>
      <c r="G709" s="1"/>
      <c r="H709" s="1"/>
      <c r="I709" s="1"/>
      <c r="J709" s="35">
        <f>ROUND(F709,3)</f>
        <v>2</v>
      </c>
      <c r="K709" s="5">
        <f>SUM(J707:J709)</f>
        <v>5</v>
      </c>
      <c r="L709" s="26"/>
      <c r="M709" s="26"/>
    </row>
    <row r="710" spans="1:13" ht="21.3" customHeight="1" thickBot="1" x14ac:dyDescent="0.35">
      <c r="A710" s="24" t="s">
        <v>1228</v>
      </c>
      <c r="B710" s="25" t="s">
        <v>1229</v>
      </c>
      <c r="C710" s="25" t="s">
        <v>1230</v>
      </c>
      <c r="D710" s="63" t="s">
        <v>1231</v>
      </c>
      <c r="E710" s="63"/>
      <c r="F710" s="63"/>
      <c r="G710" s="63"/>
      <c r="H710" s="63"/>
      <c r="I710" s="63"/>
      <c r="J710" s="63"/>
      <c r="K710" s="1">
        <f>SUM(K713:K715)</f>
        <v>5</v>
      </c>
      <c r="L710" s="3">
        <f>ROUND(0*(1+M2/100),2)</f>
        <v>0</v>
      </c>
      <c r="M710" s="9">
        <f>ROUND(K710*L710,2)</f>
        <v>0</v>
      </c>
    </row>
    <row r="711" spans="1:13" ht="12.15" customHeight="1" thickBot="1" x14ac:dyDescent="0.35">
      <c r="A711" s="26"/>
      <c r="B711" s="26"/>
      <c r="C711" s="26"/>
      <c r="D711" s="63" t="s">
        <v>1232</v>
      </c>
      <c r="E711" s="63"/>
      <c r="F711" s="63"/>
      <c r="G711" s="63"/>
      <c r="H711" s="63"/>
      <c r="I711" s="63"/>
      <c r="J711" s="63"/>
      <c r="K711" s="63"/>
      <c r="L711" s="63"/>
      <c r="M711" s="63"/>
    </row>
    <row r="712" spans="1:13" ht="15.15" customHeight="1" thickBot="1" x14ac:dyDescent="0.35">
      <c r="A712" s="26"/>
      <c r="B712" s="26"/>
      <c r="C712" s="26"/>
      <c r="D712" s="26"/>
      <c r="E712" s="27"/>
      <c r="F712" s="7" t="s">
        <v>1233</v>
      </c>
      <c r="G712" s="7" t="s">
        <v>1234</v>
      </c>
      <c r="H712" s="7" t="s">
        <v>1235</v>
      </c>
      <c r="I712" s="7" t="s">
        <v>1236</v>
      </c>
      <c r="J712" s="7" t="s">
        <v>1237</v>
      </c>
      <c r="K712" s="7" t="s">
        <v>1238</v>
      </c>
      <c r="L712" s="26"/>
      <c r="M712" s="26"/>
    </row>
    <row r="713" spans="1:13" ht="15.15" customHeight="1" thickBot="1" x14ac:dyDescent="0.35">
      <c r="A713" s="26"/>
      <c r="B713" s="26"/>
      <c r="C713" s="26"/>
      <c r="D713" s="28"/>
      <c r="E713" s="29" t="s">
        <v>1239</v>
      </c>
      <c r="F713" s="30">
        <v>1</v>
      </c>
      <c r="G713" s="31"/>
      <c r="H713" s="31"/>
      <c r="I713" s="31"/>
      <c r="J713" s="32">
        <f>ROUND(F713,3)</f>
        <v>1</v>
      </c>
      <c r="K713" s="33"/>
      <c r="L713" s="26"/>
      <c r="M713" s="26"/>
    </row>
    <row r="714" spans="1:13" ht="15.15" customHeight="1" thickBot="1" x14ac:dyDescent="0.35">
      <c r="A714" s="26"/>
      <c r="B714" s="26"/>
      <c r="C714" s="26"/>
      <c r="D714" s="28"/>
      <c r="E714" s="25" t="s">
        <v>1240</v>
      </c>
      <c r="F714" s="34">
        <v>2</v>
      </c>
      <c r="G714" s="1"/>
      <c r="H714" s="1"/>
      <c r="I714" s="1"/>
      <c r="J714" s="35">
        <f>ROUND(F714,3)</f>
        <v>2</v>
      </c>
      <c r="K714" s="26"/>
      <c r="L714" s="26"/>
      <c r="M714" s="26"/>
    </row>
    <row r="715" spans="1:13" ht="15.15" customHeight="1" thickBot="1" x14ac:dyDescent="0.35">
      <c r="A715" s="26"/>
      <c r="B715" s="26"/>
      <c r="C715" s="26"/>
      <c r="D715" s="28"/>
      <c r="E715" s="25" t="s">
        <v>1241</v>
      </c>
      <c r="F715" s="34">
        <v>2</v>
      </c>
      <c r="G715" s="1"/>
      <c r="H715" s="1"/>
      <c r="I715" s="1"/>
      <c r="J715" s="35">
        <f>ROUND(F715,3)</f>
        <v>2</v>
      </c>
      <c r="K715" s="5">
        <f>SUM(J713:J715)</f>
        <v>5</v>
      </c>
      <c r="L715" s="26"/>
      <c r="M715" s="26"/>
    </row>
    <row r="716" spans="1:13" ht="21.3" customHeight="1" thickBot="1" x14ac:dyDescent="0.35">
      <c r="A716" s="24" t="s">
        <v>1242</v>
      </c>
      <c r="B716" s="25" t="s">
        <v>1243</v>
      </c>
      <c r="C716" s="25" t="s">
        <v>1244</v>
      </c>
      <c r="D716" s="63" t="s">
        <v>1245</v>
      </c>
      <c r="E716" s="63"/>
      <c r="F716" s="63"/>
      <c r="G716" s="63"/>
      <c r="H716" s="63"/>
      <c r="I716" s="63"/>
      <c r="J716" s="63"/>
      <c r="K716" s="1">
        <f>SUM(K719:K720)</f>
        <v>3</v>
      </c>
      <c r="L716" s="3">
        <f>ROUND(0*(1+M2/100),2)</f>
        <v>0</v>
      </c>
      <c r="M716" s="9">
        <f>ROUND(K716*L716,2)</f>
        <v>0</v>
      </c>
    </row>
    <row r="717" spans="1:13" ht="21.3" customHeight="1" thickBot="1" x14ac:dyDescent="0.35">
      <c r="A717" s="26"/>
      <c r="B717" s="26"/>
      <c r="C717" s="26"/>
      <c r="D717" s="63" t="s">
        <v>1246</v>
      </c>
      <c r="E717" s="63"/>
      <c r="F717" s="63"/>
      <c r="G717" s="63"/>
      <c r="H717" s="63"/>
      <c r="I717" s="63"/>
      <c r="J717" s="63"/>
      <c r="K717" s="63"/>
      <c r="L717" s="63"/>
      <c r="M717" s="63"/>
    </row>
    <row r="718" spans="1:13" ht="15.15" customHeight="1" thickBot="1" x14ac:dyDescent="0.35">
      <c r="A718" s="26"/>
      <c r="B718" s="26"/>
      <c r="C718" s="26"/>
      <c r="D718" s="26"/>
      <c r="E718" s="27"/>
      <c r="F718" s="7" t="s">
        <v>1247</v>
      </c>
      <c r="G718" s="7" t="s">
        <v>1248</v>
      </c>
      <c r="H718" s="7" t="s">
        <v>1249</v>
      </c>
      <c r="I718" s="7" t="s">
        <v>1250</v>
      </c>
      <c r="J718" s="7" t="s">
        <v>1251</v>
      </c>
      <c r="K718" s="7" t="s">
        <v>1252</v>
      </c>
      <c r="L718" s="26"/>
      <c r="M718" s="26"/>
    </row>
    <row r="719" spans="1:13" ht="15.15" customHeight="1" thickBot="1" x14ac:dyDescent="0.35">
      <c r="A719" s="26"/>
      <c r="B719" s="26"/>
      <c r="C719" s="26"/>
      <c r="D719" s="28"/>
      <c r="E719" s="29" t="s">
        <v>1253</v>
      </c>
      <c r="F719" s="30">
        <v>1</v>
      </c>
      <c r="G719" s="31"/>
      <c r="H719" s="31"/>
      <c r="I719" s="31"/>
      <c r="J719" s="32">
        <f>ROUND(F719,3)</f>
        <v>1</v>
      </c>
      <c r="K719" s="33"/>
      <c r="L719" s="26"/>
      <c r="M719" s="26"/>
    </row>
    <row r="720" spans="1:13" ht="15.15" customHeight="1" thickBot="1" x14ac:dyDescent="0.35">
      <c r="A720" s="26"/>
      <c r="B720" s="26"/>
      <c r="C720" s="26"/>
      <c r="D720" s="28"/>
      <c r="E720" s="25" t="s">
        <v>1254</v>
      </c>
      <c r="F720" s="34">
        <v>2</v>
      </c>
      <c r="G720" s="1"/>
      <c r="H720" s="1"/>
      <c r="I720" s="1"/>
      <c r="J720" s="35">
        <f>ROUND(F720,3)</f>
        <v>2</v>
      </c>
      <c r="K720" s="5">
        <f>SUM(J719:J720)</f>
        <v>3</v>
      </c>
      <c r="L720" s="26"/>
      <c r="M720" s="26"/>
    </row>
    <row r="721" spans="1:13" ht="21.3" customHeight="1" thickBot="1" x14ac:dyDescent="0.35">
      <c r="A721" s="24" t="s">
        <v>1255</v>
      </c>
      <c r="B721" s="25" t="s">
        <v>1256</v>
      </c>
      <c r="C721" s="25" t="s">
        <v>1257</v>
      </c>
      <c r="D721" s="63" t="s">
        <v>1258</v>
      </c>
      <c r="E721" s="63"/>
      <c r="F721" s="63"/>
      <c r="G721" s="63"/>
      <c r="H721" s="63"/>
      <c r="I721" s="63"/>
      <c r="J721" s="63"/>
      <c r="K721" s="1">
        <f>SUM(K724:K725)</f>
        <v>5</v>
      </c>
      <c r="L721" s="3">
        <f>ROUND(0*(1+M2/100),2)</f>
        <v>0</v>
      </c>
      <c r="M721" s="9">
        <f>ROUND(K721*L721,2)</f>
        <v>0</v>
      </c>
    </row>
    <row r="722" spans="1:13" ht="12.15" customHeight="1" thickBot="1" x14ac:dyDescent="0.35">
      <c r="A722" s="26"/>
      <c r="B722" s="26"/>
      <c r="C722" s="26"/>
      <c r="D722" s="63" t="s">
        <v>1259</v>
      </c>
      <c r="E722" s="63"/>
      <c r="F722" s="63"/>
      <c r="G722" s="63"/>
      <c r="H722" s="63"/>
      <c r="I722" s="63"/>
      <c r="J722" s="63"/>
      <c r="K722" s="63"/>
      <c r="L722" s="63"/>
      <c r="M722" s="63"/>
    </row>
    <row r="723" spans="1:13" ht="15.15" customHeight="1" thickBot="1" x14ac:dyDescent="0.35">
      <c r="A723" s="26"/>
      <c r="B723" s="26"/>
      <c r="C723" s="26"/>
      <c r="D723" s="26"/>
      <c r="E723" s="27"/>
      <c r="F723" s="7" t="s">
        <v>1260</v>
      </c>
      <c r="G723" s="7" t="s">
        <v>1261</v>
      </c>
      <c r="H723" s="7" t="s">
        <v>1262</v>
      </c>
      <c r="I723" s="7" t="s">
        <v>1263</v>
      </c>
      <c r="J723" s="7" t="s">
        <v>1264</v>
      </c>
      <c r="K723" s="7" t="s">
        <v>1265</v>
      </c>
      <c r="L723" s="26"/>
      <c r="M723" s="26"/>
    </row>
    <row r="724" spans="1:13" ht="15.15" customHeight="1" thickBot="1" x14ac:dyDescent="0.35">
      <c r="A724" s="26"/>
      <c r="B724" s="26"/>
      <c r="C724" s="26"/>
      <c r="D724" s="28"/>
      <c r="E724" s="29" t="s">
        <v>1266</v>
      </c>
      <c r="F724" s="30">
        <v>4</v>
      </c>
      <c r="G724" s="31"/>
      <c r="H724" s="31"/>
      <c r="I724" s="31"/>
      <c r="J724" s="32">
        <f>ROUND(F724,3)</f>
        <v>4</v>
      </c>
      <c r="K724" s="33"/>
      <c r="L724" s="26"/>
      <c r="M724" s="26"/>
    </row>
    <row r="725" spans="1:13" ht="15.15" customHeight="1" thickBot="1" x14ac:dyDescent="0.35">
      <c r="A725" s="26"/>
      <c r="B725" s="26"/>
      <c r="C725" s="26"/>
      <c r="D725" s="28"/>
      <c r="E725" s="25" t="s">
        <v>1267</v>
      </c>
      <c r="F725" s="34">
        <v>1</v>
      </c>
      <c r="G725" s="1"/>
      <c r="H725" s="1"/>
      <c r="I725" s="1"/>
      <c r="J725" s="35">
        <f>ROUND(F725,3)</f>
        <v>1</v>
      </c>
      <c r="K725" s="5">
        <f>SUM(J724:J725)</f>
        <v>5</v>
      </c>
      <c r="L725" s="26"/>
      <c r="M725" s="26"/>
    </row>
    <row r="726" spans="1:13" ht="21.3" customHeight="1" thickBot="1" x14ac:dyDescent="0.35">
      <c r="A726" s="24" t="s">
        <v>1268</v>
      </c>
      <c r="B726" s="25" t="s">
        <v>1269</v>
      </c>
      <c r="C726" s="25" t="s">
        <v>1270</v>
      </c>
      <c r="D726" s="63" t="s">
        <v>1271</v>
      </c>
      <c r="E726" s="63"/>
      <c r="F726" s="63"/>
      <c r="G726" s="63"/>
      <c r="H726" s="63"/>
      <c r="I726" s="63"/>
      <c r="J726" s="63"/>
      <c r="K726" s="1">
        <f>SUM(K729:K731)</f>
        <v>12</v>
      </c>
      <c r="L726" s="3">
        <f>ROUND(0*(1+M2/100),2)</f>
        <v>0</v>
      </c>
      <c r="M726" s="9">
        <f>ROUND(K726*L726,2)</f>
        <v>0</v>
      </c>
    </row>
    <row r="727" spans="1:13" ht="12.15" customHeight="1" thickBot="1" x14ac:dyDescent="0.35">
      <c r="A727" s="26"/>
      <c r="B727" s="26"/>
      <c r="C727" s="26"/>
      <c r="D727" s="63" t="s">
        <v>1272</v>
      </c>
      <c r="E727" s="63"/>
      <c r="F727" s="63"/>
      <c r="G727" s="63"/>
      <c r="H727" s="63"/>
      <c r="I727" s="63"/>
      <c r="J727" s="63"/>
      <c r="K727" s="63"/>
      <c r="L727" s="63"/>
      <c r="M727" s="63"/>
    </row>
    <row r="728" spans="1:13" ht="15.15" customHeight="1" thickBot="1" x14ac:dyDescent="0.35">
      <c r="A728" s="26"/>
      <c r="B728" s="26"/>
      <c r="C728" s="26"/>
      <c r="D728" s="26"/>
      <c r="E728" s="27"/>
      <c r="F728" s="7" t="s">
        <v>1273</v>
      </c>
      <c r="G728" s="7" t="s">
        <v>1274</v>
      </c>
      <c r="H728" s="7" t="s">
        <v>1275</v>
      </c>
      <c r="I728" s="7" t="s">
        <v>1276</v>
      </c>
      <c r="J728" s="7" t="s">
        <v>1277</v>
      </c>
      <c r="K728" s="7" t="s">
        <v>1278</v>
      </c>
      <c r="L728" s="26"/>
      <c r="M728" s="26"/>
    </row>
    <row r="729" spans="1:13" ht="15.15" customHeight="1" thickBot="1" x14ac:dyDescent="0.35">
      <c r="A729" s="26"/>
      <c r="B729" s="26"/>
      <c r="C729" s="26"/>
      <c r="D729" s="28"/>
      <c r="E729" s="29" t="s">
        <v>1279</v>
      </c>
      <c r="F729" s="30">
        <v>4</v>
      </c>
      <c r="G729" s="31"/>
      <c r="H729" s="31"/>
      <c r="I729" s="31"/>
      <c r="J729" s="32">
        <f>ROUND(F729,3)</f>
        <v>4</v>
      </c>
      <c r="K729" s="33"/>
      <c r="L729" s="26"/>
      <c r="M729" s="26"/>
    </row>
    <row r="730" spans="1:13" ht="15.15" customHeight="1" thickBot="1" x14ac:dyDescent="0.35">
      <c r="A730" s="26"/>
      <c r="B730" s="26"/>
      <c r="C730" s="26"/>
      <c r="D730" s="28"/>
      <c r="E730" s="25" t="s">
        <v>1280</v>
      </c>
      <c r="F730" s="34">
        <v>6</v>
      </c>
      <c r="G730" s="1"/>
      <c r="H730" s="1"/>
      <c r="I730" s="1"/>
      <c r="J730" s="35">
        <f>ROUND(F730,3)</f>
        <v>6</v>
      </c>
      <c r="K730" s="26"/>
      <c r="L730" s="26"/>
      <c r="M730" s="26"/>
    </row>
    <row r="731" spans="1:13" ht="15.15" customHeight="1" thickBot="1" x14ac:dyDescent="0.35">
      <c r="A731" s="26"/>
      <c r="B731" s="26"/>
      <c r="C731" s="26"/>
      <c r="D731" s="28"/>
      <c r="E731" s="25" t="s">
        <v>1281</v>
      </c>
      <c r="F731" s="34">
        <v>2</v>
      </c>
      <c r="G731" s="1"/>
      <c r="H731" s="1"/>
      <c r="I731" s="1"/>
      <c r="J731" s="35">
        <f>ROUND(F731,3)</f>
        <v>2</v>
      </c>
      <c r="K731" s="5">
        <f>SUM(J729:J731)</f>
        <v>12</v>
      </c>
      <c r="L731" s="26"/>
      <c r="M731" s="26"/>
    </row>
    <row r="732" spans="1:13" ht="15.45" customHeight="1" thickBot="1" x14ac:dyDescent="0.35">
      <c r="A732" s="38"/>
      <c r="B732" s="38"/>
      <c r="C732" s="38"/>
      <c r="D732" s="39" t="s">
        <v>1282</v>
      </c>
      <c r="E732" s="40"/>
      <c r="F732" s="40"/>
      <c r="G732" s="40"/>
      <c r="H732" s="40"/>
      <c r="I732" s="40"/>
      <c r="J732" s="40"/>
      <c r="K732" s="40"/>
      <c r="L732" s="41">
        <f>M619+M624+M628+M632+M637+M641+M645+M649+M653+M657+M663+M667+M671+M675+M679+M684+M690+M696+M704+M710+M716+M721+M726</f>
        <v>0</v>
      </c>
      <c r="M732" s="41">
        <f>ROUND(L732,2)</f>
        <v>0</v>
      </c>
    </row>
    <row r="733" spans="1:13" ht="15.45" customHeight="1" thickBot="1" x14ac:dyDescent="0.35">
      <c r="A733" s="42" t="s">
        <v>1283</v>
      </c>
      <c r="B733" s="42" t="s">
        <v>1284</v>
      </c>
      <c r="C733" s="43"/>
      <c r="D733" s="64" t="s">
        <v>1285</v>
      </c>
      <c r="E733" s="64"/>
      <c r="F733" s="64"/>
      <c r="G733" s="64"/>
      <c r="H733" s="64"/>
      <c r="I733" s="64"/>
      <c r="J733" s="64"/>
      <c r="K733" s="43"/>
      <c r="L733" s="8">
        <f>L767</f>
        <v>0</v>
      </c>
      <c r="M733" s="8">
        <f>ROUND(L733,2)</f>
        <v>0</v>
      </c>
    </row>
    <row r="734" spans="1:13" ht="21.3" customHeight="1" thickBot="1" x14ac:dyDescent="0.35">
      <c r="A734" s="24" t="s">
        <v>1286</v>
      </c>
      <c r="B734" s="25" t="s">
        <v>1287</v>
      </c>
      <c r="C734" s="25" t="s">
        <v>1288</v>
      </c>
      <c r="D734" s="63" t="s">
        <v>1289</v>
      </c>
      <c r="E734" s="63"/>
      <c r="F734" s="63"/>
      <c r="G734" s="63"/>
      <c r="H734" s="63"/>
      <c r="I734" s="63"/>
      <c r="J734" s="63"/>
      <c r="K734" s="1">
        <f>SUM(K737:K743)</f>
        <v>119</v>
      </c>
      <c r="L734" s="3">
        <f>ROUND(0*(1+M2/100),2)</f>
        <v>0</v>
      </c>
      <c r="M734" s="9">
        <f>ROUND(K734*L734,2)</f>
        <v>0</v>
      </c>
    </row>
    <row r="735" spans="1:13" ht="49.05" customHeight="1" thickBot="1" x14ac:dyDescent="0.35">
      <c r="A735" s="26"/>
      <c r="B735" s="26"/>
      <c r="C735" s="26"/>
      <c r="D735" s="63" t="s">
        <v>1290</v>
      </c>
      <c r="E735" s="63"/>
      <c r="F735" s="63"/>
      <c r="G735" s="63"/>
      <c r="H735" s="63"/>
      <c r="I735" s="63"/>
      <c r="J735" s="63"/>
      <c r="K735" s="63"/>
      <c r="L735" s="63"/>
      <c r="M735" s="63"/>
    </row>
    <row r="736" spans="1:13" ht="15.15" customHeight="1" thickBot="1" x14ac:dyDescent="0.35">
      <c r="A736" s="26"/>
      <c r="B736" s="26"/>
      <c r="C736" s="26"/>
      <c r="D736" s="26"/>
      <c r="E736" s="27"/>
      <c r="F736" s="7" t="s">
        <v>1291</v>
      </c>
      <c r="G736" s="7" t="s">
        <v>1292</v>
      </c>
      <c r="H736" s="7" t="s">
        <v>1293</v>
      </c>
      <c r="I736" s="7" t="s">
        <v>1294</v>
      </c>
      <c r="J736" s="7" t="s">
        <v>1295</v>
      </c>
      <c r="K736" s="7" t="s">
        <v>1296</v>
      </c>
      <c r="L736" s="26"/>
      <c r="M736" s="26"/>
    </row>
    <row r="737" spans="1:13" ht="15.15" customHeight="1" thickBot="1" x14ac:dyDescent="0.35">
      <c r="A737" s="26"/>
      <c r="B737" s="26"/>
      <c r="C737" s="26"/>
      <c r="D737" s="28"/>
      <c r="E737" s="29" t="s">
        <v>1297</v>
      </c>
      <c r="F737" s="30">
        <v>18</v>
      </c>
      <c r="G737" s="31"/>
      <c r="H737" s="31"/>
      <c r="I737" s="31"/>
      <c r="J737" s="32">
        <f t="shared" ref="J737:J743" si="19">ROUND(F737,3)</f>
        <v>18</v>
      </c>
      <c r="K737" s="33"/>
      <c r="L737" s="26"/>
      <c r="M737" s="26"/>
    </row>
    <row r="738" spans="1:13" ht="15.15" customHeight="1" thickBot="1" x14ac:dyDescent="0.35">
      <c r="A738" s="26"/>
      <c r="B738" s="26"/>
      <c r="C738" s="26"/>
      <c r="D738" s="28"/>
      <c r="E738" s="25" t="s">
        <v>1298</v>
      </c>
      <c r="F738" s="34">
        <v>17</v>
      </c>
      <c r="G738" s="1"/>
      <c r="H738" s="1"/>
      <c r="I738" s="1"/>
      <c r="J738" s="35">
        <f t="shared" si="19"/>
        <v>17</v>
      </c>
      <c r="K738" s="26"/>
      <c r="L738" s="26"/>
      <c r="M738" s="26"/>
    </row>
    <row r="739" spans="1:13" ht="15.15" customHeight="1" thickBot="1" x14ac:dyDescent="0.35">
      <c r="A739" s="26"/>
      <c r="B739" s="26"/>
      <c r="C739" s="26"/>
      <c r="D739" s="28"/>
      <c r="E739" s="25"/>
      <c r="F739" s="34">
        <v>16</v>
      </c>
      <c r="G739" s="1"/>
      <c r="H739" s="1"/>
      <c r="I739" s="1"/>
      <c r="J739" s="35">
        <f t="shared" si="19"/>
        <v>16</v>
      </c>
      <c r="K739" s="26"/>
      <c r="L739" s="26"/>
      <c r="M739" s="26"/>
    </row>
    <row r="740" spans="1:13" ht="15.15" customHeight="1" thickBot="1" x14ac:dyDescent="0.35">
      <c r="A740" s="26"/>
      <c r="B740" s="26"/>
      <c r="C740" s="26"/>
      <c r="D740" s="28"/>
      <c r="E740" s="25"/>
      <c r="F740" s="34">
        <v>17</v>
      </c>
      <c r="G740" s="1"/>
      <c r="H740" s="1"/>
      <c r="I740" s="1"/>
      <c r="J740" s="35">
        <f t="shared" si="19"/>
        <v>17</v>
      </c>
      <c r="K740" s="26"/>
      <c r="L740" s="26"/>
      <c r="M740" s="26"/>
    </row>
    <row r="741" spans="1:13" ht="15.15" customHeight="1" thickBot="1" x14ac:dyDescent="0.35">
      <c r="A741" s="26"/>
      <c r="B741" s="26"/>
      <c r="C741" s="26"/>
      <c r="D741" s="28"/>
      <c r="E741" s="25"/>
      <c r="F741" s="34">
        <v>17</v>
      </c>
      <c r="G741" s="1"/>
      <c r="H741" s="1"/>
      <c r="I741" s="1"/>
      <c r="J741" s="35">
        <f t="shared" si="19"/>
        <v>17</v>
      </c>
      <c r="K741" s="26"/>
      <c r="L741" s="26"/>
      <c r="M741" s="26"/>
    </row>
    <row r="742" spans="1:13" ht="15.15" customHeight="1" thickBot="1" x14ac:dyDescent="0.35">
      <c r="A742" s="26"/>
      <c r="B742" s="26"/>
      <c r="C742" s="26"/>
      <c r="D742" s="28"/>
      <c r="E742" s="25"/>
      <c r="F742" s="34">
        <v>17</v>
      </c>
      <c r="G742" s="1"/>
      <c r="H742" s="1"/>
      <c r="I742" s="1"/>
      <c r="J742" s="35">
        <f t="shared" si="19"/>
        <v>17</v>
      </c>
      <c r="K742" s="26"/>
      <c r="L742" s="26"/>
      <c r="M742" s="26"/>
    </row>
    <row r="743" spans="1:13" ht="15.15" customHeight="1" thickBot="1" x14ac:dyDescent="0.35">
      <c r="A743" s="26"/>
      <c r="B743" s="26"/>
      <c r="C743" s="26"/>
      <c r="D743" s="28"/>
      <c r="E743" s="25"/>
      <c r="F743" s="34">
        <v>17</v>
      </c>
      <c r="G743" s="1"/>
      <c r="H743" s="1"/>
      <c r="I743" s="1"/>
      <c r="J743" s="35">
        <f t="shared" si="19"/>
        <v>17</v>
      </c>
      <c r="K743" s="5">
        <f>SUM(J737:J743)</f>
        <v>119</v>
      </c>
      <c r="L743" s="26"/>
      <c r="M743" s="26"/>
    </row>
    <row r="744" spans="1:13" ht="21.3" customHeight="1" thickBot="1" x14ac:dyDescent="0.35">
      <c r="A744" s="24" t="s">
        <v>1299</v>
      </c>
      <c r="B744" s="25" t="s">
        <v>1300</v>
      </c>
      <c r="C744" s="25" t="s">
        <v>1301</v>
      </c>
      <c r="D744" s="63" t="s">
        <v>1302</v>
      </c>
      <c r="E744" s="63"/>
      <c r="F744" s="63"/>
      <c r="G744" s="63"/>
      <c r="H744" s="63"/>
      <c r="I744" s="63"/>
      <c r="J744" s="63"/>
      <c r="K744" s="1">
        <f>SUM(K747:K752)</f>
        <v>63.650000000000006</v>
      </c>
      <c r="L744" s="3">
        <f>ROUND(0*(1+M2/100),2)</f>
        <v>0</v>
      </c>
      <c r="M744" s="9">
        <f>ROUND(K744*L744,2)</f>
        <v>0</v>
      </c>
    </row>
    <row r="745" spans="1:13" ht="39.75" customHeight="1" thickBot="1" x14ac:dyDescent="0.35">
      <c r="A745" s="26"/>
      <c r="B745" s="26"/>
      <c r="C745" s="26"/>
      <c r="D745" s="63" t="s">
        <v>1303</v>
      </c>
      <c r="E745" s="63"/>
      <c r="F745" s="63"/>
      <c r="G745" s="63"/>
      <c r="H745" s="63"/>
      <c r="I745" s="63"/>
      <c r="J745" s="63"/>
      <c r="K745" s="63"/>
      <c r="L745" s="63"/>
      <c r="M745" s="63"/>
    </row>
    <row r="746" spans="1:13" ht="15.15" customHeight="1" thickBot="1" x14ac:dyDescent="0.35">
      <c r="A746" s="26"/>
      <c r="B746" s="26"/>
      <c r="C746" s="26"/>
      <c r="D746" s="26"/>
      <c r="E746" s="27"/>
      <c r="F746" s="7" t="s">
        <v>1304</v>
      </c>
      <c r="G746" s="7" t="s">
        <v>1305</v>
      </c>
      <c r="H746" s="7" t="s">
        <v>1306</v>
      </c>
      <c r="I746" s="7" t="s">
        <v>1307</v>
      </c>
      <c r="J746" s="7" t="s">
        <v>1308</v>
      </c>
      <c r="K746" s="7" t="s">
        <v>1309</v>
      </c>
      <c r="L746" s="26"/>
      <c r="M746" s="26"/>
    </row>
    <row r="747" spans="1:13" ht="15.15" customHeight="1" thickBot="1" x14ac:dyDescent="0.35">
      <c r="A747" s="26"/>
      <c r="B747" s="26"/>
      <c r="C747" s="26"/>
      <c r="D747" s="28"/>
      <c r="E747" s="29" t="s">
        <v>1310</v>
      </c>
      <c r="F747" s="30">
        <v>1</v>
      </c>
      <c r="G747" s="31">
        <v>4.2</v>
      </c>
      <c r="H747" s="31"/>
      <c r="I747" s="31"/>
      <c r="J747" s="32">
        <f t="shared" ref="J747:J752" si="20">ROUND(F747*G747,3)</f>
        <v>4.2</v>
      </c>
      <c r="K747" s="33"/>
      <c r="L747" s="26"/>
      <c r="M747" s="26"/>
    </row>
    <row r="748" spans="1:13" ht="15.15" customHeight="1" thickBot="1" x14ac:dyDescent="0.35">
      <c r="A748" s="26"/>
      <c r="B748" s="26"/>
      <c r="C748" s="26"/>
      <c r="D748" s="28"/>
      <c r="E748" s="25" t="s">
        <v>1311</v>
      </c>
      <c r="F748" s="34">
        <v>1</v>
      </c>
      <c r="G748" s="1">
        <v>4.5999999999999996</v>
      </c>
      <c r="H748" s="1"/>
      <c r="I748" s="1"/>
      <c r="J748" s="35">
        <f t="shared" si="20"/>
        <v>4.5999999999999996</v>
      </c>
      <c r="K748" s="26"/>
      <c r="L748" s="26"/>
      <c r="M748" s="26"/>
    </row>
    <row r="749" spans="1:13" ht="21.3" customHeight="1" thickBot="1" x14ac:dyDescent="0.35">
      <c r="A749" s="26"/>
      <c r="B749" s="26"/>
      <c r="C749" s="26"/>
      <c r="D749" s="28"/>
      <c r="E749" s="25" t="s">
        <v>1312</v>
      </c>
      <c r="F749" s="34">
        <v>1</v>
      </c>
      <c r="G749" s="1">
        <v>6.8</v>
      </c>
      <c r="H749" s="1"/>
      <c r="I749" s="1"/>
      <c r="J749" s="35">
        <f t="shared" si="20"/>
        <v>6.8</v>
      </c>
      <c r="K749" s="26"/>
      <c r="L749" s="26"/>
      <c r="M749" s="26"/>
    </row>
    <row r="750" spans="1:13" ht="15.15" customHeight="1" thickBot="1" x14ac:dyDescent="0.35">
      <c r="A750" s="26"/>
      <c r="B750" s="26"/>
      <c r="C750" s="26"/>
      <c r="D750" s="28"/>
      <c r="E750" s="25" t="s">
        <v>1313</v>
      </c>
      <c r="F750" s="34">
        <v>1</v>
      </c>
      <c r="G750" s="1">
        <v>11</v>
      </c>
      <c r="H750" s="1"/>
      <c r="I750" s="1"/>
      <c r="J750" s="35">
        <f t="shared" si="20"/>
        <v>11</v>
      </c>
      <c r="K750" s="26"/>
      <c r="L750" s="26"/>
      <c r="M750" s="26"/>
    </row>
    <row r="751" spans="1:13" ht="21.3" customHeight="1" thickBot="1" x14ac:dyDescent="0.35">
      <c r="A751" s="26"/>
      <c r="B751" s="26"/>
      <c r="C751" s="26"/>
      <c r="D751" s="28"/>
      <c r="E751" s="25" t="s">
        <v>1314</v>
      </c>
      <c r="F751" s="34">
        <v>1</v>
      </c>
      <c r="G751" s="1">
        <v>7.79</v>
      </c>
      <c r="H751" s="1"/>
      <c r="I751" s="1"/>
      <c r="J751" s="35">
        <f t="shared" si="20"/>
        <v>7.79</v>
      </c>
      <c r="K751" s="26"/>
      <c r="L751" s="26"/>
      <c r="M751" s="26"/>
    </row>
    <row r="752" spans="1:13" ht="21.3" customHeight="1" thickBot="1" x14ac:dyDescent="0.35">
      <c r="A752" s="26"/>
      <c r="B752" s="26"/>
      <c r="C752" s="26"/>
      <c r="D752" s="28"/>
      <c r="E752" s="25" t="s">
        <v>1315</v>
      </c>
      <c r="F752" s="34">
        <v>2</v>
      </c>
      <c r="G752" s="1">
        <v>14.63</v>
      </c>
      <c r="H752" s="1"/>
      <c r="I752" s="1"/>
      <c r="J752" s="35">
        <f t="shared" si="20"/>
        <v>29.26</v>
      </c>
      <c r="K752" s="5">
        <f>SUM(J747:J752)</f>
        <v>63.650000000000006</v>
      </c>
      <c r="L752" s="26"/>
      <c r="M752" s="26"/>
    </row>
    <row r="753" spans="1:13" ht="21.3" customHeight="1" thickBot="1" x14ac:dyDescent="0.35">
      <c r="A753" s="24" t="s">
        <v>1316</v>
      </c>
      <c r="B753" s="25" t="s">
        <v>1317</v>
      </c>
      <c r="C753" s="25" t="s">
        <v>1318</v>
      </c>
      <c r="D753" s="63" t="s">
        <v>1319</v>
      </c>
      <c r="E753" s="63"/>
      <c r="F753" s="63"/>
      <c r="G753" s="63"/>
      <c r="H753" s="63"/>
      <c r="I753" s="63"/>
      <c r="J753" s="63"/>
      <c r="K753" s="1">
        <f>SUM(K756:K756)</f>
        <v>4</v>
      </c>
      <c r="L753" s="3">
        <f>ROUND(0*(1+M2/100),2)</f>
        <v>0</v>
      </c>
      <c r="M753" s="9">
        <f>ROUND(K753*L753,2)</f>
        <v>0</v>
      </c>
    </row>
    <row r="754" spans="1:13" ht="39.75" customHeight="1" thickBot="1" x14ac:dyDescent="0.35">
      <c r="A754" s="26"/>
      <c r="B754" s="26"/>
      <c r="C754" s="26"/>
      <c r="D754" s="63" t="s">
        <v>1320</v>
      </c>
      <c r="E754" s="63"/>
      <c r="F754" s="63"/>
      <c r="G754" s="63"/>
      <c r="H754" s="63"/>
      <c r="I754" s="63"/>
      <c r="J754" s="63"/>
      <c r="K754" s="63"/>
      <c r="L754" s="63"/>
      <c r="M754" s="63"/>
    </row>
    <row r="755" spans="1:13" ht="15.15" customHeight="1" thickBot="1" x14ac:dyDescent="0.35">
      <c r="A755" s="26"/>
      <c r="B755" s="26"/>
      <c r="C755" s="26"/>
      <c r="D755" s="26"/>
      <c r="E755" s="27"/>
      <c r="F755" s="7" t="s">
        <v>1321</v>
      </c>
      <c r="G755" s="7" t="s">
        <v>1322</v>
      </c>
      <c r="H755" s="7" t="s">
        <v>1323</v>
      </c>
      <c r="I755" s="7" t="s">
        <v>1324</v>
      </c>
      <c r="J755" s="7" t="s">
        <v>1325</v>
      </c>
      <c r="K755" s="7" t="s">
        <v>1326</v>
      </c>
      <c r="L755" s="26"/>
      <c r="M755" s="26"/>
    </row>
    <row r="756" spans="1:13" ht="15.15" customHeight="1" thickBot="1" x14ac:dyDescent="0.35">
      <c r="A756" s="26"/>
      <c r="B756" s="26"/>
      <c r="C756" s="26"/>
      <c r="D756" s="28"/>
      <c r="E756" s="29" t="s">
        <v>1327</v>
      </c>
      <c r="F756" s="30">
        <v>4</v>
      </c>
      <c r="G756" s="31"/>
      <c r="H756" s="31"/>
      <c r="I756" s="31"/>
      <c r="J756" s="32">
        <f>ROUND(F756,3)</f>
        <v>4</v>
      </c>
      <c r="K756" s="6">
        <f>SUM(J756:J756)</f>
        <v>4</v>
      </c>
      <c r="L756" s="26"/>
      <c r="M756" s="26"/>
    </row>
    <row r="757" spans="1:13" ht="21.3" customHeight="1" thickBot="1" x14ac:dyDescent="0.35">
      <c r="A757" s="24" t="s">
        <v>1328</v>
      </c>
      <c r="B757" s="25" t="s">
        <v>1329</v>
      </c>
      <c r="C757" s="25" t="s">
        <v>1330</v>
      </c>
      <c r="D757" s="65" t="s">
        <v>1331</v>
      </c>
      <c r="E757" s="65"/>
      <c r="F757" s="65"/>
      <c r="G757" s="65"/>
      <c r="H757" s="65"/>
      <c r="I757" s="65"/>
      <c r="J757" s="65"/>
      <c r="K757" s="2">
        <f>SUM(K760:K760)</f>
        <v>1</v>
      </c>
      <c r="L757" s="3">
        <f>ROUND(0*(1+M2/100),2)</f>
        <v>0</v>
      </c>
      <c r="M757" s="3">
        <f>ROUND(K757*L757,2)</f>
        <v>0</v>
      </c>
    </row>
    <row r="758" spans="1:13" ht="39.75" customHeight="1" thickBot="1" x14ac:dyDescent="0.35">
      <c r="A758" s="26"/>
      <c r="B758" s="26"/>
      <c r="C758" s="26"/>
      <c r="D758" s="65" t="s">
        <v>1332</v>
      </c>
      <c r="E758" s="65"/>
      <c r="F758" s="65"/>
      <c r="G758" s="65"/>
      <c r="H758" s="65"/>
      <c r="I758" s="65"/>
      <c r="J758" s="65"/>
      <c r="K758" s="65"/>
      <c r="L758" s="65"/>
      <c r="M758" s="65"/>
    </row>
    <row r="759" spans="1:13" ht="15.15" customHeight="1" thickBot="1" x14ac:dyDescent="0.35">
      <c r="A759" s="26"/>
      <c r="B759" s="26"/>
      <c r="C759" s="26"/>
      <c r="D759" s="26"/>
      <c r="E759" s="27"/>
      <c r="F759" s="7" t="s">
        <v>1333</v>
      </c>
      <c r="G759" s="7" t="s">
        <v>1334</v>
      </c>
      <c r="H759" s="7" t="s">
        <v>1335</v>
      </c>
      <c r="I759" s="7" t="s">
        <v>1336</v>
      </c>
      <c r="J759" s="7" t="s">
        <v>1337</v>
      </c>
      <c r="K759" s="7" t="s">
        <v>1338</v>
      </c>
      <c r="L759" s="26"/>
      <c r="M759" s="26"/>
    </row>
    <row r="760" spans="1:13" ht="15.15" customHeight="1" thickBot="1" x14ac:dyDescent="0.35">
      <c r="A760" s="26"/>
      <c r="B760" s="26"/>
      <c r="C760" s="26"/>
      <c r="D760" s="28"/>
      <c r="E760" s="29" t="s">
        <v>1339</v>
      </c>
      <c r="F760" s="30">
        <v>1</v>
      </c>
      <c r="G760" s="31"/>
      <c r="H760" s="31"/>
      <c r="I760" s="31"/>
      <c r="J760" s="32">
        <f>ROUND(F760,3)</f>
        <v>1</v>
      </c>
      <c r="K760" s="6">
        <f>SUM(J760:J760)</f>
        <v>1</v>
      </c>
      <c r="L760" s="26"/>
      <c r="M760" s="26"/>
    </row>
    <row r="761" spans="1:13" ht="30.6" customHeight="1" thickBot="1" x14ac:dyDescent="0.35">
      <c r="A761" s="24" t="s">
        <v>1340</v>
      </c>
      <c r="B761" s="25" t="s">
        <v>1341</v>
      </c>
      <c r="C761" s="25" t="s">
        <v>1342</v>
      </c>
      <c r="D761" s="63" t="s">
        <v>1343</v>
      </c>
      <c r="E761" s="63"/>
      <c r="F761" s="63"/>
      <c r="G761" s="63"/>
      <c r="H761" s="63"/>
      <c r="I761" s="63"/>
      <c r="J761" s="63"/>
      <c r="K761" s="1">
        <f>SUM(K764:K766)</f>
        <v>13.12</v>
      </c>
      <c r="L761" s="3">
        <f>ROUND(0*(1+M2/100),2)</f>
        <v>0</v>
      </c>
      <c r="M761" s="9">
        <f>ROUND(K761*L761,2)</f>
        <v>0</v>
      </c>
    </row>
    <row r="762" spans="1:13" ht="30.6" customHeight="1" thickBot="1" x14ac:dyDescent="0.35">
      <c r="A762" s="26"/>
      <c r="B762" s="26"/>
      <c r="C762" s="26"/>
      <c r="D762" s="63" t="s">
        <v>1344</v>
      </c>
      <c r="E762" s="63"/>
      <c r="F762" s="63"/>
      <c r="G762" s="63"/>
      <c r="H762" s="63"/>
      <c r="I762" s="63"/>
      <c r="J762" s="63"/>
      <c r="K762" s="63"/>
      <c r="L762" s="63"/>
      <c r="M762" s="63"/>
    </row>
    <row r="763" spans="1:13" ht="15.15" customHeight="1" thickBot="1" x14ac:dyDescent="0.35">
      <c r="A763" s="26"/>
      <c r="B763" s="26"/>
      <c r="C763" s="26"/>
      <c r="D763" s="26"/>
      <c r="E763" s="27"/>
      <c r="F763" s="7" t="s">
        <v>1345</v>
      </c>
      <c r="G763" s="7" t="s">
        <v>1346</v>
      </c>
      <c r="H763" s="7" t="s">
        <v>1347</v>
      </c>
      <c r="I763" s="7" t="s">
        <v>1348</v>
      </c>
      <c r="J763" s="7" t="s">
        <v>1349</v>
      </c>
      <c r="K763" s="7" t="s">
        <v>1350</v>
      </c>
      <c r="L763" s="26"/>
      <c r="M763" s="26"/>
    </row>
    <row r="764" spans="1:13" ht="15.15" customHeight="1" thickBot="1" x14ac:dyDescent="0.35">
      <c r="A764" s="26"/>
      <c r="B764" s="26"/>
      <c r="C764" s="26"/>
      <c r="D764" s="28"/>
      <c r="E764" s="29" t="s">
        <v>1351</v>
      </c>
      <c r="F764" s="30">
        <v>1</v>
      </c>
      <c r="G764" s="31">
        <v>2.58</v>
      </c>
      <c r="H764" s="31"/>
      <c r="I764" s="31"/>
      <c r="J764" s="32">
        <f>ROUND(F764*G764,3)</f>
        <v>2.58</v>
      </c>
      <c r="K764" s="33"/>
      <c r="L764" s="26"/>
      <c r="M764" s="26"/>
    </row>
    <row r="765" spans="1:13" ht="15.15" customHeight="1" thickBot="1" x14ac:dyDescent="0.35">
      <c r="A765" s="26"/>
      <c r="B765" s="26"/>
      <c r="C765" s="26"/>
      <c r="D765" s="28"/>
      <c r="E765" s="25" t="s">
        <v>1352</v>
      </c>
      <c r="F765" s="34">
        <v>2</v>
      </c>
      <c r="G765" s="1">
        <v>1.22</v>
      </c>
      <c r="H765" s="1"/>
      <c r="I765" s="1"/>
      <c r="J765" s="35">
        <f>ROUND(F765*G765,3)</f>
        <v>2.44</v>
      </c>
      <c r="K765" s="26"/>
      <c r="L765" s="26"/>
      <c r="M765" s="26"/>
    </row>
    <row r="766" spans="1:13" ht="15.15" customHeight="1" thickBot="1" x14ac:dyDescent="0.35">
      <c r="A766" s="26"/>
      <c r="B766" s="26"/>
      <c r="C766" s="26"/>
      <c r="D766" s="28"/>
      <c r="E766" s="25"/>
      <c r="F766" s="34">
        <v>1</v>
      </c>
      <c r="G766" s="1">
        <v>8.1</v>
      </c>
      <c r="H766" s="1"/>
      <c r="I766" s="1"/>
      <c r="J766" s="35">
        <f>ROUND(F766*G766,3)</f>
        <v>8.1</v>
      </c>
      <c r="K766" s="5">
        <f>SUM(J764:J766)</f>
        <v>13.12</v>
      </c>
      <c r="L766" s="26"/>
      <c r="M766" s="26"/>
    </row>
    <row r="767" spans="1:13" ht="15.45" customHeight="1" thickBot="1" x14ac:dyDescent="0.35">
      <c r="A767" s="38"/>
      <c r="B767" s="38"/>
      <c r="C767" s="38"/>
      <c r="D767" s="39" t="s">
        <v>1353</v>
      </c>
      <c r="E767" s="40"/>
      <c r="F767" s="40"/>
      <c r="G767" s="40"/>
      <c r="H767" s="40"/>
      <c r="I767" s="40"/>
      <c r="J767" s="40"/>
      <c r="K767" s="40"/>
      <c r="L767" s="41">
        <f>M734+M744+M753+M757+M761</f>
        <v>0</v>
      </c>
      <c r="M767" s="41">
        <f>ROUND(L767,2)</f>
        <v>0</v>
      </c>
    </row>
    <row r="768" spans="1:13" ht="15.45" customHeight="1" thickBot="1" x14ac:dyDescent="0.35">
      <c r="A768" s="42" t="s">
        <v>1354</v>
      </c>
      <c r="B768" s="42" t="s">
        <v>1355</v>
      </c>
      <c r="C768" s="43"/>
      <c r="D768" s="64" t="s">
        <v>1356</v>
      </c>
      <c r="E768" s="64"/>
      <c r="F768" s="64"/>
      <c r="G768" s="64"/>
      <c r="H768" s="64"/>
      <c r="I768" s="64"/>
      <c r="J768" s="64"/>
      <c r="K768" s="43"/>
      <c r="L768" s="8">
        <f>L835</f>
        <v>0</v>
      </c>
      <c r="M768" s="8">
        <f>ROUND(L768,2)</f>
        <v>0</v>
      </c>
    </row>
    <row r="769" spans="1:13" ht="21.3" customHeight="1" thickBot="1" x14ac:dyDescent="0.35">
      <c r="A769" s="24" t="s">
        <v>1357</v>
      </c>
      <c r="B769" s="25" t="s">
        <v>1358</v>
      </c>
      <c r="C769" s="25" t="s">
        <v>1359</v>
      </c>
      <c r="D769" s="63" t="s">
        <v>1360</v>
      </c>
      <c r="E769" s="63"/>
      <c r="F769" s="63"/>
      <c r="G769" s="63"/>
      <c r="H769" s="63"/>
      <c r="I769" s="63"/>
      <c r="J769" s="63"/>
      <c r="K769" s="1">
        <f>SUM(K772:K772)</f>
        <v>300</v>
      </c>
      <c r="L769" s="3">
        <f>ROUND(0*(1+M2/100),2)</f>
        <v>0</v>
      </c>
      <c r="M769" s="9">
        <f>ROUND(K769*L769,2)</f>
        <v>0</v>
      </c>
    </row>
    <row r="770" spans="1:13" ht="39.75" customHeight="1" thickBot="1" x14ac:dyDescent="0.35">
      <c r="A770" s="26"/>
      <c r="B770" s="26"/>
      <c r="C770" s="26"/>
      <c r="D770" s="63" t="s">
        <v>1361</v>
      </c>
      <c r="E770" s="63"/>
      <c r="F770" s="63"/>
      <c r="G770" s="63"/>
      <c r="H770" s="63"/>
      <c r="I770" s="63"/>
      <c r="J770" s="63"/>
      <c r="K770" s="63"/>
      <c r="L770" s="63"/>
      <c r="M770" s="63"/>
    </row>
    <row r="771" spans="1:13" ht="15.15" customHeight="1" thickBot="1" x14ac:dyDescent="0.35">
      <c r="A771" s="26"/>
      <c r="B771" s="26"/>
      <c r="C771" s="26"/>
      <c r="D771" s="26"/>
      <c r="E771" s="27"/>
      <c r="F771" s="7" t="s">
        <v>1362</v>
      </c>
      <c r="G771" s="7" t="s">
        <v>1363</v>
      </c>
      <c r="H771" s="7" t="s">
        <v>1364</v>
      </c>
      <c r="I771" s="7" t="s">
        <v>1365</v>
      </c>
      <c r="J771" s="7" t="s">
        <v>1366</v>
      </c>
      <c r="K771" s="7" t="s">
        <v>1367</v>
      </c>
      <c r="L771" s="26"/>
      <c r="M771" s="26"/>
    </row>
    <row r="772" spans="1:13" ht="15.15" customHeight="1" thickBot="1" x14ac:dyDescent="0.35">
      <c r="A772" s="26"/>
      <c r="B772" s="26"/>
      <c r="C772" s="26"/>
      <c r="D772" s="28"/>
      <c r="E772" s="29" t="s">
        <v>1368</v>
      </c>
      <c r="F772" s="30">
        <v>1</v>
      </c>
      <c r="G772" s="31">
        <v>300</v>
      </c>
      <c r="H772" s="31"/>
      <c r="I772" s="31"/>
      <c r="J772" s="32">
        <f>ROUND(F772*G772,3)</f>
        <v>300</v>
      </c>
      <c r="K772" s="6">
        <f>SUM(J772:J772)</f>
        <v>300</v>
      </c>
      <c r="L772" s="26"/>
      <c r="M772" s="26"/>
    </row>
    <row r="773" spans="1:13" ht="21.3" customHeight="1" thickBot="1" x14ac:dyDescent="0.35">
      <c r="A773" s="24" t="s">
        <v>1369</v>
      </c>
      <c r="B773" s="25" t="s">
        <v>1370</v>
      </c>
      <c r="C773" s="25" t="s">
        <v>1371</v>
      </c>
      <c r="D773" s="63" t="s">
        <v>1372</v>
      </c>
      <c r="E773" s="63"/>
      <c r="F773" s="63"/>
      <c r="G773" s="63"/>
      <c r="H773" s="63"/>
      <c r="I773" s="63"/>
      <c r="J773" s="63"/>
      <c r="K773" s="1">
        <f>SUM(K776:K776)</f>
        <v>300</v>
      </c>
      <c r="L773" s="3">
        <f>ROUND(0*(1+M2/100),2)</f>
        <v>0</v>
      </c>
      <c r="M773" s="9">
        <f>ROUND(K773*L773,2)</f>
        <v>0</v>
      </c>
    </row>
    <row r="774" spans="1:13" ht="39.75" customHeight="1" thickBot="1" x14ac:dyDescent="0.35">
      <c r="A774" s="26"/>
      <c r="B774" s="26"/>
      <c r="C774" s="26"/>
      <c r="D774" s="63" t="s">
        <v>1373</v>
      </c>
      <c r="E774" s="63"/>
      <c r="F774" s="63"/>
      <c r="G774" s="63"/>
      <c r="H774" s="63"/>
      <c r="I774" s="63"/>
      <c r="J774" s="63"/>
      <c r="K774" s="63"/>
      <c r="L774" s="63"/>
      <c r="M774" s="63"/>
    </row>
    <row r="775" spans="1:13" ht="15.15" customHeight="1" thickBot="1" x14ac:dyDescent="0.35">
      <c r="A775" s="26"/>
      <c r="B775" s="26"/>
      <c r="C775" s="26"/>
      <c r="D775" s="26"/>
      <c r="E775" s="27"/>
      <c r="F775" s="7" t="s">
        <v>1374</v>
      </c>
      <c r="G775" s="7" t="s">
        <v>1375</v>
      </c>
      <c r="H775" s="7" t="s">
        <v>1376</v>
      </c>
      <c r="I775" s="7" t="s">
        <v>1377</v>
      </c>
      <c r="J775" s="7" t="s">
        <v>1378</v>
      </c>
      <c r="K775" s="7" t="s">
        <v>1379</v>
      </c>
      <c r="L775" s="26"/>
      <c r="M775" s="26"/>
    </row>
    <row r="776" spans="1:13" ht="15.15" customHeight="1" thickBot="1" x14ac:dyDescent="0.35">
      <c r="A776" s="26"/>
      <c r="B776" s="26"/>
      <c r="C776" s="26"/>
      <c r="D776" s="28"/>
      <c r="E776" s="29" t="s">
        <v>1380</v>
      </c>
      <c r="F776" s="30">
        <v>1</v>
      </c>
      <c r="G776" s="31">
        <v>300</v>
      </c>
      <c r="H776" s="31"/>
      <c r="I776" s="31"/>
      <c r="J776" s="32">
        <f>ROUND(F776*G776,3)</f>
        <v>300</v>
      </c>
      <c r="K776" s="6">
        <f>SUM(J776:J776)</f>
        <v>300</v>
      </c>
      <c r="L776" s="26"/>
      <c r="M776" s="26"/>
    </row>
    <row r="777" spans="1:13" ht="21.3" customHeight="1" thickBot="1" x14ac:dyDescent="0.35">
      <c r="A777" s="24" t="s">
        <v>1381</v>
      </c>
      <c r="B777" s="25" t="s">
        <v>1382</v>
      </c>
      <c r="C777" s="25" t="s">
        <v>1383</v>
      </c>
      <c r="D777" s="63" t="s">
        <v>1384</v>
      </c>
      <c r="E777" s="63"/>
      <c r="F777" s="63"/>
      <c r="G777" s="63"/>
      <c r="H777" s="63"/>
      <c r="I777" s="63"/>
      <c r="J777" s="63"/>
      <c r="K777" s="1">
        <f>SUM(K780:K780)</f>
        <v>300</v>
      </c>
      <c r="L777" s="3">
        <f>ROUND(0*(1+M2/100),2)</f>
        <v>0</v>
      </c>
      <c r="M777" s="9">
        <f>ROUND(K777*L777,2)</f>
        <v>0</v>
      </c>
    </row>
    <row r="778" spans="1:13" ht="39.75" customHeight="1" thickBot="1" x14ac:dyDescent="0.35">
      <c r="A778" s="26"/>
      <c r="B778" s="26"/>
      <c r="C778" s="26"/>
      <c r="D778" s="63" t="s">
        <v>1385</v>
      </c>
      <c r="E778" s="63"/>
      <c r="F778" s="63"/>
      <c r="G778" s="63"/>
      <c r="H778" s="63"/>
      <c r="I778" s="63"/>
      <c r="J778" s="63"/>
      <c r="K778" s="63"/>
      <c r="L778" s="63"/>
      <c r="M778" s="63"/>
    </row>
    <row r="779" spans="1:13" ht="15.15" customHeight="1" thickBot="1" x14ac:dyDescent="0.35">
      <c r="A779" s="26"/>
      <c r="B779" s="26"/>
      <c r="C779" s="26"/>
      <c r="D779" s="26"/>
      <c r="E779" s="27"/>
      <c r="F779" s="7" t="s">
        <v>1386</v>
      </c>
      <c r="G779" s="7" t="s">
        <v>1387</v>
      </c>
      <c r="H779" s="7" t="s">
        <v>1388</v>
      </c>
      <c r="I779" s="7" t="s">
        <v>1389</v>
      </c>
      <c r="J779" s="7" t="s">
        <v>1390</v>
      </c>
      <c r="K779" s="7" t="s">
        <v>1391</v>
      </c>
      <c r="L779" s="26"/>
      <c r="M779" s="26"/>
    </row>
    <row r="780" spans="1:13" ht="15.15" customHeight="1" thickBot="1" x14ac:dyDescent="0.35">
      <c r="A780" s="26"/>
      <c r="B780" s="26"/>
      <c r="C780" s="26"/>
      <c r="D780" s="28"/>
      <c r="E780" s="29" t="s">
        <v>1392</v>
      </c>
      <c r="F780" s="30">
        <v>1</v>
      </c>
      <c r="G780" s="31">
        <v>300</v>
      </c>
      <c r="H780" s="31"/>
      <c r="I780" s="31"/>
      <c r="J780" s="32">
        <f>ROUND(F780*G780,3)</f>
        <v>300</v>
      </c>
      <c r="K780" s="6">
        <f>SUM(J780:J780)</f>
        <v>300</v>
      </c>
      <c r="L780" s="26"/>
      <c r="M780" s="26"/>
    </row>
    <row r="781" spans="1:13" ht="21.3" customHeight="1" thickBot="1" x14ac:dyDescent="0.35">
      <c r="A781" s="24" t="s">
        <v>1393</v>
      </c>
      <c r="B781" s="25" t="s">
        <v>1394</v>
      </c>
      <c r="C781" s="25" t="s">
        <v>1395</v>
      </c>
      <c r="D781" s="63" t="s">
        <v>1396</v>
      </c>
      <c r="E781" s="63"/>
      <c r="F781" s="63"/>
      <c r="G781" s="63"/>
      <c r="H781" s="63"/>
      <c r="I781" s="63"/>
      <c r="J781" s="63"/>
      <c r="K781" s="1">
        <f>SUM(K784:K784)</f>
        <v>300</v>
      </c>
      <c r="L781" s="3">
        <f>ROUND(0*(1+M2/100),2)</f>
        <v>0</v>
      </c>
      <c r="M781" s="9">
        <f>ROUND(K781*L781,2)</f>
        <v>0</v>
      </c>
    </row>
    <row r="782" spans="1:13" ht="30.6" customHeight="1" thickBot="1" x14ac:dyDescent="0.35">
      <c r="A782" s="26"/>
      <c r="B782" s="26"/>
      <c r="C782" s="26"/>
      <c r="D782" s="63" t="s">
        <v>1397</v>
      </c>
      <c r="E782" s="63"/>
      <c r="F782" s="63"/>
      <c r="G782" s="63"/>
      <c r="H782" s="63"/>
      <c r="I782" s="63"/>
      <c r="J782" s="63"/>
      <c r="K782" s="63"/>
      <c r="L782" s="63"/>
      <c r="M782" s="63"/>
    </row>
    <row r="783" spans="1:13" ht="15.15" customHeight="1" thickBot="1" x14ac:dyDescent="0.35">
      <c r="A783" s="26"/>
      <c r="B783" s="26"/>
      <c r="C783" s="26"/>
      <c r="D783" s="26"/>
      <c r="E783" s="27"/>
      <c r="F783" s="7" t="s">
        <v>1398</v>
      </c>
      <c r="G783" s="7" t="s">
        <v>1399</v>
      </c>
      <c r="H783" s="7" t="s">
        <v>1400</v>
      </c>
      <c r="I783" s="7" t="s">
        <v>1401</v>
      </c>
      <c r="J783" s="7" t="s">
        <v>1402</v>
      </c>
      <c r="K783" s="7" t="s">
        <v>1403</v>
      </c>
      <c r="L783" s="26"/>
      <c r="M783" s="26"/>
    </row>
    <row r="784" spans="1:13" ht="15.15" customHeight="1" thickBot="1" x14ac:dyDescent="0.35">
      <c r="A784" s="26"/>
      <c r="B784" s="26"/>
      <c r="C784" s="26"/>
      <c r="D784" s="28"/>
      <c r="E784" s="29" t="s">
        <v>1404</v>
      </c>
      <c r="F784" s="30">
        <v>1</v>
      </c>
      <c r="G784" s="31">
        <v>300</v>
      </c>
      <c r="H784" s="31"/>
      <c r="I784" s="31"/>
      <c r="J784" s="32">
        <f>ROUND(F784*G784,3)</f>
        <v>300</v>
      </c>
      <c r="K784" s="6">
        <f>SUM(J784:J784)</f>
        <v>300</v>
      </c>
      <c r="L784" s="26"/>
      <c r="M784" s="26"/>
    </row>
    <row r="785" spans="1:13" ht="21.3" customHeight="1" thickBot="1" x14ac:dyDescent="0.35">
      <c r="A785" s="24" t="s">
        <v>1405</v>
      </c>
      <c r="B785" s="25" t="s">
        <v>1406</v>
      </c>
      <c r="C785" s="25" t="s">
        <v>1407</v>
      </c>
      <c r="D785" s="63" t="s">
        <v>1408</v>
      </c>
      <c r="E785" s="63"/>
      <c r="F785" s="63"/>
      <c r="G785" s="63"/>
      <c r="H785" s="63"/>
      <c r="I785" s="63"/>
      <c r="J785" s="63"/>
      <c r="K785" s="1">
        <f>SUM(K788:K788)</f>
        <v>300</v>
      </c>
      <c r="L785" s="3">
        <f>ROUND(0*(1+M2/100),2)</f>
        <v>0</v>
      </c>
      <c r="M785" s="9">
        <f>ROUND(K785*L785,2)</f>
        <v>0</v>
      </c>
    </row>
    <row r="786" spans="1:13" ht="58.35" customHeight="1" thickBot="1" x14ac:dyDescent="0.35">
      <c r="A786" s="26"/>
      <c r="B786" s="26"/>
      <c r="C786" s="26"/>
      <c r="D786" s="63" t="s">
        <v>1409</v>
      </c>
      <c r="E786" s="63"/>
      <c r="F786" s="63"/>
      <c r="G786" s="63"/>
      <c r="H786" s="63"/>
      <c r="I786" s="63"/>
      <c r="J786" s="63"/>
      <c r="K786" s="63"/>
      <c r="L786" s="63"/>
      <c r="M786" s="63"/>
    </row>
    <row r="787" spans="1:13" ht="15.15" customHeight="1" thickBot="1" x14ac:dyDescent="0.35">
      <c r="A787" s="26"/>
      <c r="B787" s="26"/>
      <c r="C787" s="26"/>
      <c r="D787" s="26"/>
      <c r="E787" s="27"/>
      <c r="F787" s="7" t="s">
        <v>1410</v>
      </c>
      <c r="G787" s="7" t="s">
        <v>1411</v>
      </c>
      <c r="H787" s="7" t="s">
        <v>1412</v>
      </c>
      <c r="I787" s="7" t="s">
        <v>1413</v>
      </c>
      <c r="J787" s="7" t="s">
        <v>1414</v>
      </c>
      <c r="K787" s="7" t="s">
        <v>1415</v>
      </c>
      <c r="L787" s="26"/>
      <c r="M787" s="26"/>
    </row>
    <row r="788" spans="1:13" ht="15.15" customHeight="1" thickBot="1" x14ac:dyDescent="0.35">
      <c r="A788" s="26"/>
      <c r="B788" s="26"/>
      <c r="C788" s="26"/>
      <c r="D788" s="28"/>
      <c r="E788" s="29" t="s">
        <v>1416</v>
      </c>
      <c r="F788" s="30">
        <v>1</v>
      </c>
      <c r="G788" s="31">
        <v>300</v>
      </c>
      <c r="H788" s="31"/>
      <c r="I788" s="31"/>
      <c r="J788" s="32">
        <f>ROUND(F788*G788,3)</f>
        <v>300</v>
      </c>
      <c r="K788" s="6">
        <f>SUM(J788:J788)</f>
        <v>300</v>
      </c>
      <c r="L788" s="26"/>
      <c r="M788" s="26"/>
    </row>
    <row r="789" spans="1:13" ht="21.3" customHeight="1" thickBot="1" x14ac:dyDescent="0.35">
      <c r="A789" s="24" t="s">
        <v>1417</v>
      </c>
      <c r="B789" s="25" t="s">
        <v>1418</v>
      </c>
      <c r="C789" s="25" t="s">
        <v>1419</v>
      </c>
      <c r="D789" s="63" t="s">
        <v>1420</v>
      </c>
      <c r="E789" s="63"/>
      <c r="F789" s="63"/>
      <c r="G789" s="63"/>
      <c r="H789" s="63"/>
      <c r="I789" s="63"/>
      <c r="J789" s="63"/>
      <c r="K789" s="1">
        <f>SUM(K792:K792)</f>
        <v>300</v>
      </c>
      <c r="L789" s="3">
        <f>ROUND(0*(1+M2/100),2)</f>
        <v>0</v>
      </c>
      <c r="M789" s="9">
        <f>ROUND(K789*L789,2)</f>
        <v>0</v>
      </c>
    </row>
    <row r="790" spans="1:13" ht="30.6" customHeight="1" thickBot="1" x14ac:dyDescent="0.35">
      <c r="A790" s="26"/>
      <c r="B790" s="26"/>
      <c r="C790" s="26"/>
      <c r="D790" s="63" t="s">
        <v>1421</v>
      </c>
      <c r="E790" s="63"/>
      <c r="F790" s="63"/>
      <c r="G790" s="63"/>
      <c r="H790" s="63"/>
      <c r="I790" s="63"/>
      <c r="J790" s="63"/>
      <c r="K790" s="63"/>
      <c r="L790" s="63"/>
      <c r="M790" s="63"/>
    </row>
    <row r="791" spans="1:13" ht="15.15" customHeight="1" thickBot="1" x14ac:dyDescent="0.35">
      <c r="A791" s="26"/>
      <c r="B791" s="26"/>
      <c r="C791" s="26"/>
      <c r="D791" s="26"/>
      <c r="E791" s="27"/>
      <c r="F791" s="7" t="s">
        <v>1422</v>
      </c>
      <c r="G791" s="7" t="s">
        <v>1423</v>
      </c>
      <c r="H791" s="7" t="s">
        <v>1424</v>
      </c>
      <c r="I791" s="7" t="s">
        <v>1425</v>
      </c>
      <c r="J791" s="7" t="s">
        <v>1426</v>
      </c>
      <c r="K791" s="7" t="s">
        <v>1427</v>
      </c>
      <c r="L791" s="26"/>
      <c r="M791" s="26"/>
    </row>
    <row r="792" spans="1:13" ht="15.15" customHeight="1" thickBot="1" x14ac:dyDescent="0.35">
      <c r="A792" s="26"/>
      <c r="B792" s="26"/>
      <c r="C792" s="26"/>
      <c r="D792" s="28"/>
      <c r="E792" s="29" t="s">
        <v>1428</v>
      </c>
      <c r="F792" s="30">
        <v>1</v>
      </c>
      <c r="G792" s="31">
        <v>300</v>
      </c>
      <c r="H792" s="31"/>
      <c r="I792" s="31"/>
      <c r="J792" s="32">
        <f>ROUND(F792*G792,3)</f>
        <v>300</v>
      </c>
      <c r="K792" s="6">
        <f>SUM(J792:J792)</f>
        <v>300</v>
      </c>
      <c r="L792" s="26"/>
      <c r="M792" s="26"/>
    </row>
    <row r="793" spans="1:13" ht="21.3" customHeight="1" thickBot="1" x14ac:dyDescent="0.35">
      <c r="A793" s="24" t="s">
        <v>1429</v>
      </c>
      <c r="B793" s="25" t="s">
        <v>1430</v>
      </c>
      <c r="C793" s="25" t="s">
        <v>1431</v>
      </c>
      <c r="D793" s="63" t="s">
        <v>1432</v>
      </c>
      <c r="E793" s="63"/>
      <c r="F793" s="63"/>
      <c r="G793" s="63"/>
      <c r="H793" s="63"/>
      <c r="I793" s="63"/>
      <c r="J793" s="63"/>
      <c r="K793" s="1">
        <f>SUM(K796:K796)</f>
        <v>300</v>
      </c>
      <c r="L793" s="3">
        <f>ROUND(0*(1+M2/100),2)</f>
        <v>0</v>
      </c>
      <c r="M793" s="9">
        <f>ROUND(K793*L793,2)</f>
        <v>0</v>
      </c>
    </row>
    <row r="794" spans="1:13" ht="30.6" customHeight="1" thickBot="1" x14ac:dyDescent="0.35">
      <c r="A794" s="26"/>
      <c r="B794" s="26"/>
      <c r="C794" s="26"/>
      <c r="D794" s="63" t="s">
        <v>1433</v>
      </c>
      <c r="E794" s="63"/>
      <c r="F794" s="63"/>
      <c r="G794" s="63"/>
      <c r="H794" s="63"/>
      <c r="I794" s="63"/>
      <c r="J794" s="63"/>
      <c r="K794" s="63"/>
      <c r="L794" s="63"/>
      <c r="M794" s="63"/>
    </row>
    <row r="795" spans="1:13" ht="15.15" customHeight="1" thickBot="1" x14ac:dyDescent="0.35">
      <c r="A795" s="26"/>
      <c r="B795" s="26"/>
      <c r="C795" s="26"/>
      <c r="D795" s="26"/>
      <c r="E795" s="27"/>
      <c r="F795" s="7" t="s">
        <v>1434</v>
      </c>
      <c r="G795" s="7" t="s">
        <v>1435</v>
      </c>
      <c r="H795" s="7" t="s">
        <v>1436</v>
      </c>
      <c r="I795" s="7" t="s">
        <v>1437</v>
      </c>
      <c r="J795" s="7" t="s">
        <v>1438</v>
      </c>
      <c r="K795" s="7" t="s">
        <v>1439</v>
      </c>
      <c r="L795" s="26"/>
      <c r="M795" s="26"/>
    </row>
    <row r="796" spans="1:13" ht="15.15" customHeight="1" thickBot="1" x14ac:dyDescent="0.35">
      <c r="A796" s="26"/>
      <c r="B796" s="26"/>
      <c r="C796" s="26"/>
      <c r="D796" s="28"/>
      <c r="E796" s="29" t="s">
        <v>1440</v>
      </c>
      <c r="F796" s="30">
        <v>1</v>
      </c>
      <c r="G796" s="31">
        <v>300</v>
      </c>
      <c r="H796" s="31"/>
      <c r="I796" s="31"/>
      <c r="J796" s="32">
        <f>ROUND(F796*G796,3)</f>
        <v>300</v>
      </c>
      <c r="K796" s="6">
        <f>SUM(J796:J796)</f>
        <v>300</v>
      </c>
      <c r="L796" s="26"/>
      <c r="M796" s="26"/>
    </row>
    <row r="797" spans="1:13" ht="21.3" customHeight="1" thickBot="1" x14ac:dyDescent="0.35">
      <c r="A797" s="24" t="s">
        <v>1441</v>
      </c>
      <c r="B797" s="25" t="s">
        <v>1442</v>
      </c>
      <c r="C797" s="25" t="s">
        <v>1443</v>
      </c>
      <c r="D797" s="63" t="s">
        <v>1444</v>
      </c>
      <c r="E797" s="63"/>
      <c r="F797" s="63"/>
      <c r="G797" s="63"/>
      <c r="H797" s="63"/>
      <c r="I797" s="63"/>
      <c r="J797" s="63"/>
      <c r="K797" s="1">
        <f>SUM(K800:K802)</f>
        <v>370</v>
      </c>
      <c r="L797" s="3">
        <f>ROUND(0*(1+M2/100),2)</f>
        <v>0</v>
      </c>
      <c r="M797" s="9">
        <f>ROUND(K797*L797,2)</f>
        <v>0</v>
      </c>
    </row>
    <row r="798" spans="1:13" ht="12.15" customHeight="1" thickBot="1" x14ac:dyDescent="0.35">
      <c r="A798" s="26"/>
      <c r="B798" s="26"/>
      <c r="C798" s="26"/>
      <c r="D798" s="63" t="s">
        <v>1445</v>
      </c>
      <c r="E798" s="63"/>
      <c r="F798" s="63"/>
      <c r="G798" s="63"/>
      <c r="H798" s="63"/>
      <c r="I798" s="63"/>
      <c r="J798" s="63"/>
      <c r="K798" s="63"/>
      <c r="L798" s="63"/>
      <c r="M798" s="63"/>
    </row>
    <row r="799" spans="1:13" ht="15.15" customHeight="1" thickBot="1" x14ac:dyDescent="0.35">
      <c r="A799" s="26"/>
      <c r="B799" s="26"/>
      <c r="C799" s="26"/>
      <c r="D799" s="26"/>
      <c r="E799" s="27"/>
      <c r="F799" s="7" t="s">
        <v>1446</v>
      </c>
      <c r="G799" s="7" t="s">
        <v>1447</v>
      </c>
      <c r="H799" s="7" t="s">
        <v>1448</v>
      </c>
      <c r="I799" s="7" t="s">
        <v>1449</v>
      </c>
      <c r="J799" s="7" t="s">
        <v>1450</v>
      </c>
      <c r="K799" s="7" t="s">
        <v>1451</v>
      </c>
      <c r="L799" s="26"/>
      <c r="M799" s="26"/>
    </row>
    <row r="800" spans="1:13" ht="15.15" customHeight="1" thickBot="1" x14ac:dyDescent="0.35">
      <c r="A800" s="26"/>
      <c r="B800" s="26"/>
      <c r="C800" s="26"/>
      <c r="D800" s="28"/>
      <c r="E800" s="29" t="s">
        <v>1452</v>
      </c>
      <c r="F800" s="30">
        <v>1</v>
      </c>
      <c r="G800" s="31">
        <v>150</v>
      </c>
      <c r="H800" s="31"/>
      <c r="I800" s="31"/>
      <c r="J800" s="32">
        <f>ROUND(F800*G800,3)</f>
        <v>150</v>
      </c>
      <c r="K800" s="33"/>
      <c r="L800" s="26"/>
      <c r="M800" s="26"/>
    </row>
    <row r="801" spans="1:13" ht="15.15" customHeight="1" thickBot="1" x14ac:dyDescent="0.35">
      <c r="A801" s="26"/>
      <c r="B801" s="26"/>
      <c r="C801" s="26"/>
      <c r="D801" s="28"/>
      <c r="E801" s="25" t="s">
        <v>1453</v>
      </c>
      <c r="F801" s="34">
        <v>1</v>
      </c>
      <c r="G801" s="1">
        <v>120</v>
      </c>
      <c r="H801" s="1"/>
      <c r="I801" s="1"/>
      <c r="J801" s="35">
        <f>ROUND(F801*G801,3)</f>
        <v>120</v>
      </c>
      <c r="K801" s="26"/>
      <c r="L801" s="26"/>
      <c r="M801" s="26"/>
    </row>
    <row r="802" spans="1:13" ht="15.15" customHeight="1" thickBot="1" x14ac:dyDescent="0.35">
      <c r="A802" s="26"/>
      <c r="B802" s="26"/>
      <c r="C802" s="26"/>
      <c r="D802" s="28"/>
      <c r="E802" s="25" t="s">
        <v>1454</v>
      </c>
      <c r="F802" s="34">
        <v>1</v>
      </c>
      <c r="G802" s="1">
        <v>100</v>
      </c>
      <c r="H802" s="1"/>
      <c r="I802" s="1"/>
      <c r="J802" s="35">
        <f>ROUND(F802*G802,3)</f>
        <v>100</v>
      </c>
      <c r="K802" s="5">
        <f>SUM(J800:J802)</f>
        <v>370</v>
      </c>
      <c r="L802" s="26"/>
      <c r="M802" s="26"/>
    </row>
    <row r="803" spans="1:13" ht="15.45" customHeight="1" thickBot="1" x14ac:dyDescent="0.35">
      <c r="A803" s="24" t="s">
        <v>1455</v>
      </c>
      <c r="B803" s="25" t="s">
        <v>1456</v>
      </c>
      <c r="C803" s="25" t="s">
        <v>1457</v>
      </c>
      <c r="D803" s="63" t="s">
        <v>1458</v>
      </c>
      <c r="E803" s="63"/>
      <c r="F803" s="63"/>
      <c r="G803" s="63"/>
      <c r="H803" s="63"/>
      <c r="I803" s="63"/>
      <c r="J803" s="63"/>
      <c r="K803" s="1">
        <f>SUM(K806:K806)</f>
        <v>300</v>
      </c>
      <c r="L803" s="3">
        <f>ROUND(0*(1+M2/100),2)</f>
        <v>0</v>
      </c>
      <c r="M803" s="9">
        <f>ROUND(K803*L803,2)</f>
        <v>0</v>
      </c>
    </row>
    <row r="804" spans="1:13" ht="21.3" customHeight="1" thickBot="1" x14ac:dyDescent="0.35">
      <c r="A804" s="26"/>
      <c r="B804" s="26"/>
      <c r="C804" s="26"/>
      <c r="D804" s="63" t="s">
        <v>1459</v>
      </c>
      <c r="E804" s="63"/>
      <c r="F804" s="63"/>
      <c r="G804" s="63"/>
      <c r="H804" s="63"/>
      <c r="I804" s="63"/>
      <c r="J804" s="63"/>
      <c r="K804" s="63"/>
      <c r="L804" s="63"/>
      <c r="M804" s="63"/>
    </row>
    <row r="805" spans="1:13" ht="15.15" customHeight="1" thickBot="1" x14ac:dyDescent="0.35">
      <c r="A805" s="26"/>
      <c r="B805" s="26"/>
      <c r="C805" s="26"/>
      <c r="D805" s="26"/>
      <c r="E805" s="27"/>
      <c r="F805" s="7" t="s">
        <v>1460</v>
      </c>
      <c r="G805" s="7" t="s">
        <v>1461</v>
      </c>
      <c r="H805" s="7" t="s">
        <v>1462</v>
      </c>
      <c r="I805" s="7" t="s">
        <v>1463</v>
      </c>
      <c r="J805" s="7" t="s">
        <v>1464</v>
      </c>
      <c r="K805" s="7" t="s">
        <v>1465</v>
      </c>
      <c r="L805" s="26"/>
      <c r="M805" s="26"/>
    </row>
    <row r="806" spans="1:13" ht="15.15" customHeight="1" thickBot="1" x14ac:dyDescent="0.35">
      <c r="A806" s="26"/>
      <c r="B806" s="26"/>
      <c r="C806" s="26"/>
      <c r="D806" s="28"/>
      <c r="E806" s="29" t="s">
        <v>1466</v>
      </c>
      <c r="F806" s="30">
        <v>1</v>
      </c>
      <c r="G806" s="31">
        <v>300</v>
      </c>
      <c r="H806" s="31"/>
      <c r="I806" s="31"/>
      <c r="J806" s="32">
        <f>ROUND(F806*G806,3)</f>
        <v>300</v>
      </c>
      <c r="K806" s="6">
        <f>SUM(J806:J806)</f>
        <v>300</v>
      </c>
      <c r="L806" s="26"/>
      <c r="M806" s="26"/>
    </row>
    <row r="807" spans="1:13" ht="15.45" customHeight="1" thickBot="1" x14ac:dyDescent="0.35">
      <c r="A807" s="24" t="s">
        <v>1467</v>
      </c>
      <c r="B807" s="25" t="s">
        <v>1468</v>
      </c>
      <c r="C807" s="25" t="s">
        <v>1469</v>
      </c>
      <c r="D807" s="63" t="s">
        <v>1470</v>
      </c>
      <c r="E807" s="63"/>
      <c r="F807" s="63"/>
      <c r="G807" s="63"/>
      <c r="H807" s="63"/>
      <c r="I807" s="63"/>
      <c r="J807" s="63"/>
      <c r="K807" s="1">
        <f>SUM(K810:K811)</f>
        <v>2</v>
      </c>
      <c r="L807" s="3">
        <f>ROUND(0*(1+M2/100),2)</f>
        <v>0</v>
      </c>
      <c r="M807" s="9">
        <f>ROUND(K807*L807,2)</f>
        <v>0</v>
      </c>
    </row>
    <row r="808" spans="1:13" ht="30.6" customHeight="1" thickBot="1" x14ac:dyDescent="0.35">
      <c r="A808" s="26"/>
      <c r="B808" s="26"/>
      <c r="C808" s="26"/>
      <c r="D808" s="63" t="s">
        <v>1471</v>
      </c>
      <c r="E808" s="63"/>
      <c r="F808" s="63"/>
      <c r="G808" s="63"/>
      <c r="H808" s="63"/>
      <c r="I808" s="63"/>
      <c r="J808" s="63"/>
      <c r="K808" s="63"/>
      <c r="L808" s="63"/>
      <c r="M808" s="63"/>
    </row>
    <row r="809" spans="1:13" ht="15.15" customHeight="1" thickBot="1" x14ac:dyDescent="0.35">
      <c r="A809" s="26"/>
      <c r="B809" s="26"/>
      <c r="C809" s="26"/>
      <c r="D809" s="26"/>
      <c r="E809" s="27"/>
      <c r="F809" s="7" t="s">
        <v>1472</v>
      </c>
      <c r="G809" s="7" t="s">
        <v>1473</v>
      </c>
      <c r="H809" s="7" t="s">
        <v>1474</v>
      </c>
      <c r="I809" s="7" t="s">
        <v>1475</v>
      </c>
      <c r="J809" s="7" t="s">
        <v>1476</v>
      </c>
      <c r="K809" s="7" t="s">
        <v>1477</v>
      </c>
      <c r="L809" s="26"/>
      <c r="M809" s="26"/>
    </row>
    <row r="810" spans="1:13" ht="15.15" customHeight="1" thickBot="1" x14ac:dyDescent="0.35">
      <c r="A810" s="26"/>
      <c r="B810" s="26"/>
      <c r="C810" s="26"/>
      <c r="D810" s="28"/>
      <c r="E810" s="29" t="s">
        <v>1478</v>
      </c>
      <c r="F810" s="30">
        <v>1</v>
      </c>
      <c r="G810" s="31"/>
      <c r="H810" s="31"/>
      <c r="I810" s="31"/>
      <c r="J810" s="32">
        <f>ROUND(F810,3)</f>
        <v>1</v>
      </c>
      <c r="K810" s="33"/>
      <c r="L810" s="26"/>
      <c r="M810" s="26"/>
    </row>
    <row r="811" spans="1:13" ht="15.15" customHeight="1" thickBot="1" x14ac:dyDescent="0.35">
      <c r="A811" s="26"/>
      <c r="B811" s="26"/>
      <c r="C811" s="26"/>
      <c r="D811" s="28"/>
      <c r="E811" s="25" t="s">
        <v>1479</v>
      </c>
      <c r="F811" s="34">
        <v>1</v>
      </c>
      <c r="G811" s="1"/>
      <c r="H811" s="1"/>
      <c r="I811" s="1"/>
      <c r="J811" s="35">
        <f>ROUND(F811,3)</f>
        <v>1</v>
      </c>
      <c r="K811" s="5">
        <f>SUM(J810:J811)</f>
        <v>2</v>
      </c>
      <c r="L811" s="26"/>
      <c r="M811" s="26"/>
    </row>
    <row r="812" spans="1:13" ht="21.3" customHeight="1" thickBot="1" x14ac:dyDescent="0.35">
      <c r="A812" s="24" t="s">
        <v>1480</v>
      </c>
      <c r="B812" s="25" t="s">
        <v>1481</v>
      </c>
      <c r="C812" s="25" t="s">
        <v>1482</v>
      </c>
      <c r="D812" s="63" t="s">
        <v>1483</v>
      </c>
      <c r="E812" s="63"/>
      <c r="F812" s="63"/>
      <c r="G812" s="63"/>
      <c r="H812" s="63"/>
      <c r="I812" s="63"/>
      <c r="J812" s="63"/>
      <c r="K812" s="1">
        <f>SUM(K815:K821)</f>
        <v>36</v>
      </c>
      <c r="L812" s="3">
        <f>ROUND(0*(1+M2/100),2)</f>
        <v>0</v>
      </c>
      <c r="M812" s="9">
        <f>ROUND(K812*L812,2)</f>
        <v>0</v>
      </c>
    </row>
    <row r="813" spans="1:13" ht="12.15" customHeight="1" thickBot="1" x14ac:dyDescent="0.35">
      <c r="A813" s="26"/>
      <c r="B813" s="26"/>
      <c r="C813" s="26"/>
      <c r="D813" s="63" t="s">
        <v>1484</v>
      </c>
      <c r="E813" s="63"/>
      <c r="F813" s="63"/>
      <c r="G813" s="63"/>
      <c r="H813" s="63"/>
      <c r="I813" s="63"/>
      <c r="J813" s="63"/>
      <c r="K813" s="63"/>
      <c r="L813" s="63"/>
      <c r="M813" s="63"/>
    </row>
    <row r="814" spans="1:13" ht="15.15" customHeight="1" thickBot="1" x14ac:dyDescent="0.35">
      <c r="A814" s="26"/>
      <c r="B814" s="26"/>
      <c r="C814" s="26"/>
      <c r="D814" s="26"/>
      <c r="E814" s="27"/>
      <c r="F814" s="7" t="s">
        <v>1485</v>
      </c>
      <c r="G814" s="7" t="s">
        <v>1486</v>
      </c>
      <c r="H814" s="7" t="s">
        <v>1487</v>
      </c>
      <c r="I814" s="7" t="s">
        <v>1488</v>
      </c>
      <c r="J814" s="7" t="s">
        <v>1489</v>
      </c>
      <c r="K814" s="7" t="s">
        <v>1490</v>
      </c>
      <c r="L814" s="26"/>
      <c r="M814" s="26"/>
    </row>
    <row r="815" spans="1:13" ht="21.3" customHeight="1" thickBot="1" x14ac:dyDescent="0.35">
      <c r="A815" s="26"/>
      <c r="B815" s="26"/>
      <c r="C815" s="26"/>
      <c r="D815" s="28"/>
      <c r="E815" s="29" t="s">
        <v>1491</v>
      </c>
      <c r="F815" s="30">
        <v>2</v>
      </c>
      <c r="G815" s="31"/>
      <c r="H815" s="31"/>
      <c r="I815" s="31"/>
      <c r="J815" s="32">
        <f t="shared" ref="J815:J821" si="21">ROUND(F815,3)</f>
        <v>2</v>
      </c>
      <c r="K815" s="33"/>
      <c r="L815" s="26"/>
      <c r="M815" s="26"/>
    </row>
    <row r="816" spans="1:13" ht="21.3" customHeight="1" thickBot="1" x14ac:dyDescent="0.35">
      <c r="A816" s="26"/>
      <c r="B816" s="26"/>
      <c r="C816" s="26"/>
      <c r="D816" s="28"/>
      <c r="E816" s="25" t="s">
        <v>1492</v>
      </c>
      <c r="F816" s="34">
        <v>2</v>
      </c>
      <c r="G816" s="1"/>
      <c r="H816" s="1"/>
      <c r="I816" s="1"/>
      <c r="J816" s="35">
        <f t="shared" si="21"/>
        <v>2</v>
      </c>
      <c r="K816" s="26"/>
      <c r="L816" s="26"/>
      <c r="M816" s="26"/>
    </row>
    <row r="817" spans="1:13" ht="15.15" customHeight="1" thickBot="1" x14ac:dyDescent="0.35">
      <c r="A817" s="26"/>
      <c r="B817" s="26"/>
      <c r="C817" s="26"/>
      <c r="D817" s="28"/>
      <c r="E817" s="25" t="s">
        <v>1493</v>
      </c>
      <c r="F817" s="34">
        <v>4</v>
      </c>
      <c r="G817" s="1"/>
      <c r="H817" s="1"/>
      <c r="I817" s="1"/>
      <c r="J817" s="35">
        <f t="shared" si="21"/>
        <v>4</v>
      </c>
      <c r="K817" s="26"/>
      <c r="L817" s="26"/>
      <c r="M817" s="26"/>
    </row>
    <row r="818" spans="1:13" ht="15.15" customHeight="1" thickBot="1" x14ac:dyDescent="0.35">
      <c r="A818" s="26"/>
      <c r="B818" s="26"/>
      <c r="C818" s="26"/>
      <c r="D818" s="28"/>
      <c r="E818" s="25" t="s">
        <v>1494</v>
      </c>
      <c r="F818" s="34">
        <v>13</v>
      </c>
      <c r="G818" s="1"/>
      <c r="H818" s="1"/>
      <c r="I818" s="1"/>
      <c r="J818" s="35">
        <f t="shared" si="21"/>
        <v>13</v>
      </c>
      <c r="K818" s="26"/>
      <c r="L818" s="26"/>
      <c r="M818" s="26"/>
    </row>
    <row r="819" spans="1:13" ht="15.15" customHeight="1" thickBot="1" x14ac:dyDescent="0.35">
      <c r="A819" s="26"/>
      <c r="B819" s="26"/>
      <c r="C819" s="26"/>
      <c r="D819" s="28"/>
      <c r="E819" s="25" t="s">
        <v>1495</v>
      </c>
      <c r="F819" s="34">
        <v>4</v>
      </c>
      <c r="G819" s="1"/>
      <c r="H819" s="1"/>
      <c r="I819" s="1"/>
      <c r="J819" s="35">
        <f t="shared" si="21"/>
        <v>4</v>
      </c>
      <c r="K819" s="26"/>
      <c r="L819" s="26"/>
      <c r="M819" s="26"/>
    </row>
    <row r="820" spans="1:13" ht="15.15" customHeight="1" thickBot="1" x14ac:dyDescent="0.35">
      <c r="A820" s="26"/>
      <c r="B820" s="26"/>
      <c r="C820" s="26"/>
      <c r="D820" s="28"/>
      <c r="E820" s="25" t="s">
        <v>1496</v>
      </c>
      <c r="F820" s="34">
        <v>6</v>
      </c>
      <c r="G820" s="1"/>
      <c r="H820" s="1"/>
      <c r="I820" s="1"/>
      <c r="J820" s="35">
        <f t="shared" si="21"/>
        <v>6</v>
      </c>
      <c r="K820" s="26"/>
      <c r="L820" s="26"/>
      <c r="M820" s="26"/>
    </row>
    <row r="821" spans="1:13" ht="21.3" customHeight="1" thickBot="1" x14ac:dyDescent="0.35">
      <c r="A821" s="26"/>
      <c r="B821" s="26"/>
      <c r="C821" s="26"/>
      <c r="D821" s="28"/>
      <c r="E821" s="25" t="s">
        <v>1497</v>
      </c>
      <c r="F821" s="34">
        <v>5</v>
      </c>
      <c r="G821" s="1"/>
      <c r="H821" s="1"/>
      <c r="I821" s="1"/>
      <c r="J821" s="35">
        <f t="shared" si="21"/>
        <v>5</v>
      </c>
      <c r="K821" s="5">
        <f>SUM(J815:J821)</f>
        <v>36</v>
      </c>
      <c r="L821" s="26"/>
      <c r="M821" s="26"/>
    </row>
    <row r="822" spans="1:13" ht="21.3" customHeight="1" thickBot="1" x14ac:dyDescent="0.35">
      <c r="A822" s="24" t="s">
        <v>1498</v>
      </c>
      <c r="B822" s="25" t="s">
        <v>1499</v>
      </c>
      <c r="C822" s="25" t="s">
        <v>1500</v>
      </c>
      <c r="D822" s="63" t="s">
        <v>1501</v>
      </c>
      <c r="E822" s="63"/>
      <c r="F822" s="63"/>
      <c r="G822" s="63"/>
      <c r="H822" s="63"/>
      <c r="I822" s="63"/>
      <c r="J822" s="63"/>
      <c r="K822" s="1">
        <f>SUM(K825:K830)</f>
        <v>6</v>
      </c>
      <c r="L822" s="3">
        <f>ROUND(0*(1+M2/100),2)</f>
        <v>0</v>
      </c>
      <c r="M822" s="9">
        <f>ROUND(K822*L822,2)</f>
        <v>0</v>
      </c>
    </row>
    <row r="823" spans="1:13" ht="12.15" customHeight="1" thickBot="1" x14ac:dyDescent="0.35">
      <c r="A823" s="26"/>
      <c r="B823" s="26"/>
      <c r="C823" s="26"/>
      <c r="D823" s="63" t="s">
        <v>1502</v>
      </c>
      <c r="E823" s="63"/>
      <c r="F823" s="63"/>
      <c r="G823" s="63"/>
      <c r="H823" s="63"/>
      <c r="I823" s="63"/>
      <c r="J823" s="63"/>
      <c r="K823" s="63"/>
      <c r="L823" s="63"/>
      <c r="M823" s="63"/>
    </row>
    <row r="824" spans="1:13" ht="15.15" customHeight="1" thickBot="1" x14ac:dyDescent="0.35">
      <c r="A824" s="26"/>
      <c r="B824" s="26"/>
      <c r="C824" s="26"/>
      <c r="D824" s="26"/>
      <c r="E824" s="27"/>
      <c r="F824" s="7" t="s">
        <v>1503</v>
      </c>
      <c r="G824" s="7" t="s">
        <v>1504</v>
      </c>
      <c r="H824" s="7" t="s">
        <v>1505</v>
      </c>
      <c r="I824" s="7" t="s">
        <v>1506</v>
      </c>
      <c r="J824" s="7" t="s">
        <v>1507</v>
      </c>
      <c r="K824" s="7" t="s">
        <v>1508</v>
      </c>
      <c r="L824" s="26"/>
      <c r="M824" s="26"/>
    </row>
    <row r="825" spans="1:13" ht="15.15" customHeight="1" thickBot="1" x14ac:dyDescent="0.35">
      <c r="A825" s="26"/>
      <c r="B825" s="26"/>
      <c r="C825" s="26"/>
      <c r="D825" s="28"/>
      <c r="E825" s="29" t="s">
        <v>1509</v>
      </c>
      <c r="F825" s="30">
        <v>1</v>
      </c>
      <c r="G825" s="31"/>
      <c r="H825" s="31"/>
      <c r="I825" s="31"/>
      <c r="J825" s="32">
        <f t="shared" ref="J825:J830" si="22">ROUND(F825,3)</f>
        <v>1</v>
      </c>
      <c r="K825" s="33"/>
      <c r="L825" s="26"/>
      <c r="M825" s="26"/>
    </row>
    <row r="826" spans="1:13" ht="15.15" customHeight="1" thickBot="1" x14ac:dyDescent="0.35">
      <c r="A826" s="26"/>
      <c r="B826" s="26"/>
      <c r="C826" s="26"/>
      <c r="D826" s="28"/>
      <c r="E826" s="25" t="s">
        <v>1510</v>
      </c>
      <c r="F826" s="34">
        <v>1</v>
      </c>
      <c r="G826" s="1"/>
      <c r="H826" s="1"/>
      <c r="I826" s="1"/>
      <c r="J826" s="35">
        <f t="shared" si="22"/>
        <v>1</v>
      </c>
      <c r="K826" s="26"/>
      <c r="L826" s="26"/>
      <c r="M826" s="26"/>
    </row>
    <row r="827" spans="1:13" ht="15.15" customHeight="1" thickBot="1" x14ac:dyDescent="0.35">
      <c r="A827" s="26"/>
      <c r="B827" s="26"/>
      <c r="C827" s="26"/>
      <c r="D827" s="28"/>
      <c r="E827" s="25" t="s">
        <v>1511</v>
      </c>
      <c r="F827" s="34">
        <v>1</v>
      </c>
      <c r="G827" s="1"/>
      <c r="H827" s="1"/>
      <c r="I827" s="1"/>
      <c r="J827" s="35">
        <f t="shared" si="22"/>
        <v>1</v>
      </c>
      <c r="K827" s="26"/>
      <c r="L827" s="26"/>
      <c r="M827" s="26"/>
    </row>
    <row r="828" spans="1:13" ht="15.15" customHeight="1" thickBot="1" x14ac:dyDescent="0.35">
      <c r="A828" s="26"/>
      <c r="B828" s="26"/>
      <c r="C828" s="26"/>
      <c r="D828" s="28"/>
      <c r="E828" s="25" t="s">
        <v>1512</v>
      </c>
      <c r="F828" s="34">
        <v>1</v>
      </c>
      <c r="G828" s="1"/>
      <c r="H828" s="1"/>
      <c r="I828" s="1"/>
      <c r="J828" s="35">
        <f t="shared" si="22"/>
        <v>1</v>
      </c>
      <c r="K828" s="26"/>
      <c r="L828" s="26"/>
      <c r="M828" s="26"/>
    </row>
    <row r="829" spans="1:13" ht="15.15" customHeight="1" thickBot="1" x14ac:dyDescent="0.35">
      <c r="A829" s="26"/>
      <c r="B829" s="26"/>
      <c r="C829" s="26"/>
      <c r="D829" s="28"/>
      <c r="E829" s="25" t="s">
        <v>1513</v>
      </c>
      <c r="F829" s="34">
        <v>1</v>
      </c>
      <c r="G829" s="1"/>
      <c r="H829" s="1"/>
      <c r="I829" s="1"/>
      <c r="J829" s="35">
        <f t="shared" si="22"/>
        <v>1</v>
      </c>
      <c r="K829" s="26"/>
      <c r="L829" s="26"/>
      <c r="M829" s="26"/>
    </row>
    <row r="830" spans="1:13" ht="15.15" customHeight="1" thickBot="1" x14ac:dyDescent="0.35">
      <c r="A830" s="26"/>
      <c r="B830" s="26"/>
      <c r="C830" s="26"/>
      <c r="D830" s="28"/>
      <c r="E830" s="25" t="s">
        <v>1514</v>
      </c>
      <c r="F830" s="34">
        <v>1</v>
      </c>
      <c r="G830" s="1"/>
      <c r="H830" s="1"/>
      <c r="I830" s="1"/>
      <c r="J830" s="35">
        <f t="shared" si="22"/>
        <v>1</v>
      </c>
      <c r="K830" s="5">
        <f>SUM(J825:J830)</f>
        <v>6</v>
      </c>
      <c r="L830" s="26"/>
      <c r="M830" s="26"/>
    </row>
    <row r="831" spans="1:13" ht="21.3" customHeight="1" thickBot="1" x14ac:dyDescent="0.35">
      <c r="A831" s="24" t="s">
        <v>1515</v>
      </c>
      <c r="B831" s="25" t="s">
        <v>1516</v>
      </c>
      <c r="C831" s="25" t="s">
        <v>1517</v>
      </c>
      <c r="D831" s="63" t="s">
        <v>1518</v>
      </c>
      <c r="E831" s="63"/>
      <c r="F831" s="63"/>
      <c r="G831" s="63"/>
      <c r="H831" s="63"/>
      <c r="I831" s="63"/>
      <c r="J831" s="63"/>
      <c r="K831" s="1">
        <f>ROUND(1,2)</f>
        <v>1</v>
      </c>
      <c r="L831" s="3">
        <f>ROUND(0*(1+M2/100),2)</f>
        <v>0</v>
      </c>
      <c r="M831" s="9">
        <f>ROUND(K831*L831,2)</f>
        <v>0</v>
      </c>
    </row>
    <row r="832" spans="1:13" ht="39.75" customHeight="1" thickBot="1" x14ac:dyDescent="0.35">
      <c r="A832" s="26"/>
      <c r="B832" s="26"/>
      <c r="C832" s="26"/>
      <c r="D832" s="63" t="s">
        <v>1519</v>
      </c>
      <c r="E832" s="63"/>
      <c r="F832" s="63"/>
      <c r="G832" s="63"/>
      <c r="H832" s="63"/>
      <c r="I832" s="63"/>
      <c r="J832" s="63"/>
      <c r="K832" s="63"/>
      <c r="L832" s="63"/>
      <c r="M832" s="63"/>
    </row>
    <row r="833" spans="1:13" ht="15.45" customHeight="1" thickBot="1" x14ac:dyDescent="0.35">
      <c r="A833" s="24" t="s">
        <v>1520</v>
      </c>
      <c r="B833" s="25" t="s">
        <v>1521</v>
      </c>
      <c r="C833" s="25" t="s">
        <v>1522</v>
      </c>
      <c r="D833" s="63" t="s">
        <v>1523</v>
      </c>
      <c r="E833" s="63"/>
      <c r="F833" s="63"/>
      <c r="G833" s="63"/>
      <c r="H833" s="63"/>
      <c r="I833" s="63"/>
      <c r="J833" s="63"/>
      <c r="K833" s="1">
        <f>ROUND(1,2)</f>
        <v>1</v>
      </c>
      <c r="L833" s="3">
        <f>ROUND(0*(1+M2/100),2)</f>
        <v>0</v>
      </c>
      <c r="M833" s="9">
        <f>ROUND(K833*L833,2)</f>
        <v>0</v>
      </c>
    </row>
    <row r="834" spans="1:13" ht="21.3" customHeight="1" thickBot="1" x14ac:dyDescent="0.35">
      <c r="A834" s="26"/>
      <c r="B834" s="26"/>
      <c r="C834" s="26"/>
      <c r="D834" s="63" t="s">
        <v>1524</v>
      </c>
      <c r="E834" s="63"/>
      <c r="F834" s="63"/>
      <c r="G834" s="63"/>
      <c r="H834" s="63"/>
      <c r="I834" s="63"/>
      <c r="J834" s="63"/>
      <c r="K834" s="63"/>
      <c r="L834" s="63"/>
      <c r="M834" s="63"/>
    </row>
    <row r="835" spans="1:13" ht="15.45" customHeight="1" thickBot="1" x14ac:dyDescent="0.35">
      <c r="A835" s="38"/>
      <c r="B835" s="38"/>
      <c r="C835" s="38"/>
      <c r="D835" s="39" t="s">
        <v>1525</v>
      </c>
      <c r="E835" s="40"/>
      <c r="F835" s="40"/>
      <c r="G835" s="40"/>
      <c r="H835" s="40"/>
      <c r="I835" s="40"/>
      <c r="J835" s="40"/>
      <c r="K835" s="40"/>
      <c r="L835" s="41">
        <f>M769+M773+M777+M781+M785+M789+M793+M797+M803+M807+M812+M822+M831+M833</f>
        <v>0</v>
      </c>
      <c r="M835" s="41">
        <f>ROUND(L835,2)</f>
        <v>0</v>
      </c>
    </row>
    <row r="836" spans="1:13" ht="15.45" customHeight="1" thickBot="1" x14ac:dyDescent="0.35">
      <c r="A836" s="42" t="s">
        <v>1526</v>
      </c>
      <c r="B836" s="42" t="s">
        <v>1527</v>
      </c>
      <c r="C836" s="43"/>
      <c r="D836" s="64" t="s">
        <v>1528</v>
      </c>
      <c r="E836" s="64"/>
      <c r="F836" s="64"/>
      <c r="G836" s="64"/>
      <c r="H836" s="64"/>
      <c r="I836" s="64"/>
      <c r="J836" s="64"/>
      <c r="K836" s="43"/>
      <c r="L836" s="8">
        <f>L857</f>
        <v>0</v>
      </c>
      <c r="M836" s="8">
        <f>ROUND(L836,2)</f>
        <v>0</v>
      </c>
    </row>
    <row r="837" spans="1:13" ht="15.45" customHeight="1" thickBot="1" x14ac:dyDescent="0.35">
      <c r="A837" s="24" t="s">
        <v>1529</v>
      </c>
      <c r="B837" s="25" t="s">
        <v>1530</v>
      </c>
      <c r="C837" s="25" t="s">
        <v>1531</v>
      </c>
      <c r="D837" s="63" t="s">
        <v>1532</v>
      </c>
      <c r="E837" s="63"/>
      <c r="F837" s="63"/>
      <c r="G837" s="63"/>
      <c r="H837" s="63"/>
      <c r="I837" s="63"/>
      <c r="J837" s="63"/>
      <c r="K837" s="1">
        <f>SUM(K840:K840)</f>
        <v>1</v>
      </c>
      <c r="L837" s="3">
        <f>ROUND(0*(1+M2/100),2)</f>
        <v>0</v>
      </c>
      <c r="M837" s="9">
        <f>ROUND(K837*L837,2)</f>
        <v>0</v>
      </c>
    </row>
    <row r="838" spans="1:13" ht="104.55" customHeight="1" thickBot="1" x14ac:dyDescent="0.35">
      <c r="A838" s="26"/>
      <c r="B838" s="26"/>
      <c r="C838" s="26"/>
      <c r="D838" s="63" t="s">
        <v>1533</v>
      </c>
      <c r="E838" s="63"/>
      <c r="F838" s="63"/>
      <c r="G838" s="63"/>
      <c r="H838" s="63"/>
      <c r="I838" s="63"/>
      <c r="J838" s="63"/>
      <c r="K838" s="63"/>
      <c r="L838" s="63"/>
      <c r="M838" s="63"/>
    </row>
    <row r="839" spans="1:13" ht="15.15" customHeight="1" thickBot="1" x14ac:dyDescent="0.35">
      <c r="A839" s="26"/>
      <c r="B839" s="26"/>
      <c r="C839" s="26"/>
      <c r="D839" s="26"/>
      <c r="E839" s="27"/>
      <c r="F839" s="7" t="s">
        <v>1534</v>
      </c>
      <c r="G839" s="7" t="s">
        <v>1535</v>
      </c>
      <c r="H839" s="7" t="s">
        <v>1536</v>
      </c>
      <c r="I839" s="7" t="s">
        <v>1537</v>
      </c>
      <c r="J839" s="7" t="s">
        <v>1538</v>
      </c>
      <c r="K839" s="7" t="s">
        <v>1539</v>
      </c>
      <c r="L839" s="26"/>
      <c r="M839" s="26"/>
    </row>
    <row r="840" spans="1:13" ht="15.15" customHeight="1" thickBot="1" x14ac:dyDescent="0.35">
      <c r="A840" s="26"/>
      <c r="B840" s="26"/>
      <c r="C840" s="26"/>
      <c r="D840" s="28"/>
      <c r="E840" s="29"/>
      <c r="F840" s="30">
        <v>1</v>
      </c>
      <c r="G840" s="31"/>
      <c r="H840" s="31"/>
      <c r="I840" s="31"/>
      <c r="J840" s="32">
        <f>ROUND(F840,3)</f>
        <v>1</v>
      </c>
      <c r="K840" s="6">
        <f>SUM(J840:J840)</f>
        <v>1</v>
      </c>
      <c r="L840" s="26"/>
      <c r="M840" s="26"/>
    </row>
    <row r="841" spans="1:13" ht="15.45" customHeight="1" thickBot="1" x14ac:dyDescent="0.35">
      <c r="A841" s="24" t="s">
        <v>1540</v>
      </c>
      <c r="B841" s="25" t="s">
        <v>1541</v>
      </c>
      <c r="C841" s="25" t="s">
        <v>1542</v>
      </c>
      <c r="D841" s="63" t="s">
        <v>1543</v>
      </c>
      <c r="E841" s="63"/>
      <c r="F841" s="63"/>
      <c r="G841" s="63"/>
      <c r="H841" s="63"/>
      <c r="I841" s="63"/>
      <c r="J841" s="63"/>
      <c r="K841" s="1">
        <f>SUM(K844:K844)</f>
        <v>1</v>
      </c>
      <c r="L841" s="3">
        <f>ROUND(0*(1+M2/100),2)</f>
        <v>0</v>
      </c>
      <c r="M841" s="9">
        <f>ROUND(K841*L841,2)</f>
        <v>0</v>
      </c>
    </row>
    <row r="842" spans="1:13" ht="12.15" customHeight="1" thickBot="1" x14ac:dyDescent="0.35">
      <c r="A842" s="26"/>
      <c r="B842" s="26"/>
      <c r="C842" s="26"/>
      <c r="D842" s="63" t="s">
        <v>1544</v>
      </c>
      <c r="E842" s="63"/>
      <c r="F842" s="63"/>
      <c r="G842" s="63"/>
      <c r="H842" s="63"/>
      <c r="I842" s="63"/>
      <c r="J842" s="63"/>
      <c r="K842" s="63"/>
      <c r="L842" s="63"/>
      <c r="M842" s="63"/>
    </row>
    <row r="843" spans="1:13" ht="15.15" customHeight="1" thickBot="1" x14ac:dyDescent="0.35">
      <c r="A843" s="26"/>
      <c r="B843" s="26"/>
      <c r="C843" s="26"/>
      <c r="D843" s="26"/>
      <c r="E843" s="27"/>
      <c r="F843" s="7" t="s">
        <v>1545</v>
      </c>
      <c r="G843" s="7" t="s">
        <v>1546</v>
      </c>
      <c r="H843" s="7" t="s">
        <v>1547</v>
      </c>
      <c r="I843" s="7" t="s">
        <v>1548</v>
      </c>
      <c r="J843" s="7" t="s">
        <v>1549</v>
      </c>
      <c r="K843" s="7" t="s">
        <v>1550</v>
      </c>
      <c r="L843" s="26"/>
      <c r="M843" s="26"/>
    </row>
    <row r="844" spans="1:13" ht="15.15" customHeight="1" thickBot="1" x14ac:dyDescent="0.35">
      <c r="A844" s="26"/>
      <c r="B844" s="26"/>
      <c r="C844" s="26"/>
      <c r="D844" s="28"/>
      <c r="E844" s="29"/>
      <c r="F844" s="30">
        <v>1</v>
      </c>
      <c r="G844" s="31"/>
      <c r="H844" s="31"/>
      <c r="I844" s="31"/>
      <c r="J844" s="32">
        <f>ROUND(F844,3)</f>
        <v>1</v>
      </c>
      <c r="K844" s="6">
        <f>SUM(J844:J844)</f>
        <v>1</v>
      </c>
      <c r="L844" s="26"/>
      <c r="M844" s="26"/>
    </row>
    <row r="845" spans="1:13" ht="15.45" customHeight="1" thickBot="1" x14ac:dyDescent="0.35">
      <c r="A845" s="24" t="s">
        <v>1551</v>
      </c>
      <c r="B845" s="25" t="s">
        <v>1552</v>
      </c>
      <c r="C845" s="25" t="s">
        <v>1553</v>
      </c>
      <c r="D845" s="63" t="s">
        <v>1554</v>
      </c>
      <c r="E845" s="63"/>
      <c r="F845" s="63"/>
      <c r="G845" s="63"/>
      <c r="H845" s="63"/>
      <c r="I845" s="63"/>
      <c r="J845" s="63"/>
      <c r="K845" s="1">
        <f>SUM(K848:K848)</f>
        <v>1</v>
      </c>
      <c r="L845" s="3">
        <f>ROUND(0*(1+M2/100),2)</f>
        <v>0</v>
      </c>
      <c r="M845" s="9">
        <f>ROUND(K845*L845,2)</f>
        <v>0</v>
      </c>
    </row>
    <row r="846" spans="1:13" ht="30.6" customHeight="1" thickBot="1" x14ac:dyDescent="0.35">
      <c r="A846" s="26"/>
      <c r="B846" s="26"/>
      <c r="C846" s="26"/>
      <c r="D846" s="63" t="s">
        <v>1555</v>
      </c>
      <c r="E846" s="63"/>
      <c r="F846" s="63"/>
      <c r="G846" s="63"/>
      <c r="H846" s="63"/>
      <c r="I846" s="63"/>
      <c r="J846" s="63"/>
      <c r="K846" s="63"/>
      <c r="L846" s="63"/>
      <c r="M846" s="63"/>
    </row>
    <row r="847" spans="1:13" ht="15.15" customHeight="1" thickBot="1" x14ac:dyDescent="0.35">
      <c r="A847" s="26"/>
      <c r="B847" s="26"/>
      <c r="C847" s="26"/>
      <c r="D847" s="26"/>
      <c r="E847" s="27"/>
      <c r="F847" s="7" t="s">
        <v>1556</v>
      </c>
      <c r="G847" s="7" t="s">
        <v>1557</v>
      </c>
      <c r="H847" s="7" t="s">
        <v>1558</v>
      </c>
      <c r="I847" s="7" t="s">
        <v>1559</v>
      </c>
      <c r="J847" s="7" t="s">
        <v>1560</v>
      </c>
      <c r="K847" s="7" t="s">
        <v>1561</v>
      </c>
      <c r="L847" s="26"/>
      <c r="M847" s="26"/>
    </row>
    <row r="848" spans="1:13" ht="15.15" customHeight="1" thickBot="1" x14ac:dyDescent="0.35">
      <c r="A848" s="26"/>
      <c r="B848" s="26"/>
      <c r="C848" s="26"/>
      <c r="D848" s="28"/>
      <c r="E848" s="29"/>
      <c r="F848" s="30">
        <v>1</v>
      </c>
      <c r="G848" s="31"/>
      <c r="H848" s="31"/>
      <c r="I848" s="31"/>
      <c r="J848" s="32">
        <f>ROUND(F848,3)</f>
        <v>1</v>
      </c>
      <c r="K848" s="6">
        <f>SUM(J848:J848)</f>
        <v>1</v>
      </c>
      <c r="L848" s="26"/>
      <c r="M848" s="26"/>
    </row>
    <row r="849" spans="1:13" ht="15.45" customHeight="1" thickBot="1" x14ac:dyDescent="0.35">
      <c r="A849" s="24" t="s">
        <v>1562</v>
      </c>
      <c r="B849" s="25" t="s">
        <v>1563</v>
      </c>
      <c r="C849" s="25" t="s">
        <v>1564</v>
      </c>
      <c r="D849" s="63" t="s">
        <v>1565</v>
      </c>
      <c r="E849" s="63"/>
      <c r="F849" s="63"/>
      <c r="G849" s="63"/>
      <c r="H849" s="63"/>
      <c r="I849" s="63"/>
      <c r="J849" s="63"/>
      <c r="K849" s="1">
        <f>SUM(K852:K852)</f>
        <v>1</v>
      </c>
      <c r="L849" s="3">
        <f>ROUND(0*(1+M2/100),2)</f>
        <v>0</v>
      </c>
      <c r="M849" s="9">
        <f>ROUND(K849*L849,2)</f>
        <v>0</v>
      </c>
    </row>
    <row r="850" spans="1:13" ht="67.5" customHeight="1" thickBot="1" x14ac:dyDescent="0.35">
      <c r="A850" s="26"/>
      <c r="B850" s="26"/>
      <c r="C850" s="26"/>
      <c r="D850" s="63" t="s">
        <v>1566</v>
      </c>
      <c r="E850" s="63"/>
      <c r="F850" s="63"/>
      <c r="G850" s="63"/>
      <c r="H850" s="63"/>
      <c r="I850" s="63"/>
      <c r="J850" s="63"/>
      <c r="K850" s="63"/>
      <c r="L850" s="63"/>
      <c r="M850" s="63"/>
    </row>
    <row r="851" spans="1:13" ht="15.15" customHeight="1" thickBot="1" x14ac:dyDescent="0.35">
      <c r="A851" s="26"/>
      <c r="B851" s="26"/>
      <c r="C851" s="26"/>
      <c r="D851" s="26"/>
      <c r="E851" s="27"/>
      <c r="F851" s="7" t="s">
        <v>1567</v>
      </c>
      <c r="G851" s="7" t="s">
        <v>1568</v>
      </c>
      <c r="H851" s="7" t="s">
        <v>1569</v>
      </c>
      <c r="I851" s="7" t="s">
        <v>1570</v>
      </c>
      <c r="J851" s="7" t="s">
        <v>1571</v>
      </c>
      <c r="K851" s="7" t="s">
        <v>1572</v>
      </c>
      <c r="L851" s="26"/>
      <c r="M851" s="26"/>
    </row>
    <row r="852" spans="1:13" ht="15.15" customHeight="1" thickBot="1" x14ac:dyDescent="0.35">
      <c r="A852" s="26"/>
      <c r="B852" s="26"/>
      <c r="C852" s="26"/>
      <c r="D852" s="28"/>
      <c r="E852" s="29"/>
      <c r="F852" s="30">
        <v>1</v>
      </c>
      <c r="G852" s="31"/>
      <c r="H852" s="31"/>
      <c r="I852" s="31"/>
      <c r="J852" s="32">
        <f>ROUND(F852,3)</f>
        <v>1</v>
      </c>
      <c r="K852" s="6">
        <f>SUM(J852:J852)</f>
        <v>1</v>
      </c>
      <c r="L852" s="26"/>
      <c r="M852" s="26"/>
    </row>
    <row r="853" spans="1:13" ht="15.45" customHeight="1" thickBot="1" x14ac:dyDescent="0.35">
      <c r="A853" s="24" t="s">
        <v>1573</v>
      </c>
      <c r="B853" s="25" t="s">
        <v>1574</v>
      </c>
      <c r="C853" s="25" t="s">
        <v>1575</v>
      </c>
      <c r="D853" s="63" t="s">
        <v>1576</v>
      </c>
      <c r="E853" s="63"/>
      <c r="F853" s="63"/>
      <c r="G853" s="63"/>
      <c r="H853" s="63"/>
      <c r="I853" s="63"/>
      <c r="J853" s="63"/>
      <c r="K853" s="1">
        <f>SUM(K856:K856)</f>
        <v>1</v>
      </c>
      <c r="L853" s="3">
        <f>ROUND(0*(1+M2/100),2)</f>
        <v>0</v>
      </c>
      <c r="M853" s="9">
        <f>ROUND(K853*L853,2)</f>
        <v>0</v>
      </c>
    </row>
    <row r="854" spans="1:13" ht="49.05" customHeight="1" thickBot="1" x14ac:dyDescent="0.35">
      <c r="A854" s="26"/>
      <c r="B854" s="26"/>
      <c r="C854" s="26"/>
      <c r="D854" s="63" t="s">
        <v>1577</v>
      </c>
      <c r="E854" s="63"/>
      <c r="F854" s="63"/>
      <c r="G854" s="63"/>
      <c r="H854" s="63"/>
      <c r="I854" s="63"/>
      <c r="J854" s="63"/>
      <c r="K854" s="63"/>
      <c r="L854" s="63"/>
      <c r="M854" s="63"/>
    </row>
    <row r="855" spans="1:13" ht="15.15" customHeight="1" thickBot="1" x14ac:dyDescent="0.35">
      <c r="A855" s="26"/>
      <c r="B855" s="26"/>
      <c r="C855" s="26"/>
      <c r="D855" s="26"/>
      <c r="E855" s="27"/>
      <c r="F855" s="7" t="s">
        <v>1578</v>
      </c>
      <c r="G855" s="7" t="s">
        <v>1579</v>
      </c>
      <c r="H855" s="7" t="s">
        <v>1580</v>
      </c>
      <c r="I855" s="7" t="s">
        <v>1581</v>
      </c>
      <c r="J855" s="7" t="s">
        <v>1582</v>
      </c>
      <c r="K855" s="7" t="s">
        <v>1583</v>
      </c>
      <c r="L855" s="26"/>
      <c r="M855" s="26"/>
    </row>
    <row r="856" spans="1:13" ht="15.15" customHeight="1" thickBot="1" x14ac:dyDescent="0.35">
      <c r="A856" s="26"/>
      <c r="B856" s="26"/>
      <c r="C856" s="26"/>
      <c r="D856" s="28"/>
      <c r="E856" s="29"/>
      <c r="F856" s="30">
        <v>1</v>
      </c>
      <c r="G856" s="31"/>
      <c r="H856" s="31"/>
      <c r="I856" s="31"/>
      <c r="J856" s="32">
        <f>ROUND(F856,3)</f>
        <v>1</v>
      </c>
      <c r="K856" s="6">
        <f>SUM(J856:J856)</f>
        <v>1</v>
      </c>
      <c r="L856" s="26"/>
      <c r="M856" s="26"/>
    </row>
    <row r="857" spans="1:13" ht="15.45" customHeight="1" thickBot="1" x14ac:dyDescent="0.35">
      <c r="A857" s="38"/>
      <c r="B857" s="38"/>
      <c r="C857" s="38"/>
      <c r="D857" s="39" t="s">
        <v>1584</v>
      </c>
      <c r="E857" s="40"/>
      <c r="F857" s="40"/>
      <c r="G857" s="40"/>
      <c r="H857" s="40"/>
      <c r="I857" s="40"/>
      <c r="J857" s="40"/>
      <c r="K857" s="40"/>
      <c r="L857" s="41">
        <f>M837+M841+M845+M849+M853</f>
        <v>0</v>
      </c>
      <c r="M857" s="41">
        <f>ROUND(L857,2)</f>
        <v>0</v>
      </c>
    </row>
    <row r="858" spans="1:13" ht="15.45" customHeight="1" thickBot="1" x14ac:dyDescent="0.35">
      <c r="A858" s="42" t="s">
        <v>1585</v>
      </c>
      <c r="B858" s="42" t="s">
        <v>1586</v>
      </c>
      <c r="C858" s="43"/>
      <c r="D858" s="64" t="s">
        <v>1587</v>
      </c>
      <c r="E858" s="64"/>
      <c r="F858" s="64"/>
      <c r="G858" s="64"/>
      <c r="H858" s="64"/>
      <c r="I858" s="64"/>
      <c r="J858" s="64"/>
      <c r="K858" s="43"/>
      <c r="L858" s="8">
        <f>L966</f>
        <v>0</v>
      </c>
      <c r="M858" s="8">
        <f>ROUND(L858,2)</f>
        <v>0</v>
      </c>
    </row>
    <row r="859" spans="1:13" ht="15.45" customHeight="1" thickBot="1" x14ac:dyDescent="0.35">
      <c r="A859" s="44" t="s">
        <v>1588</v>
      </c>
      <c r="B859" s="44" t="s">
        <v>1589</v>
      </c>
      <c r="C859" s="45"/>
      <c r="D859" s="66" t="s">
        <v>1590</v>
      </c>
      <c r="E859" s="66"/>
      <c r="F859" s="66"/>
      <c r="G859" s="66"/>
      <c r="H859" s="66"/>
      <c r="I859" s="66"/>
      <c r="J859" s="66"/>
      <c r="K859" s="45"/>
      <c r="L859" s="46">
        <f>L876</f>
        <v>0</v>
      </c>
      <c r="M859" s="46">
        <f>ROUND(L859,2)</f>
        <v>0</v>
      </c>
    </row>
    <row r="860" spans="1:13" ht="15.45" customHeight="1" thickBot="1" x14ac:dyDescent="0.35">
      <c r="A860" s="24" t="s">
        <v>1591</v>
      </c>
      <c r="B860" s="25" t="s">
        <v>1592</v>
      </c>
      <c r="C860" s="25" t="s">
        <v>1593</v>
      </c>
      <c r="D860" s="63" t="s">
        <v>1594</v>
      </c>
      <c r="E860" s="63"/>
      <c r="F860" s="63"/>
      <c r="G860" s="63"/>
      <c r="H860" s="63"/>
      <c r="I860" s="63"/>
      <c r="J860" s="63"/>
      <c r="K860" s="1">
        <f>SUM(K863:K863)</f>
        <v>1</v>
      </c>
      <c r="L860" s="3">
        <f>ROUND(0*(1+M2/100),2)</f>
        <v>0</v>
      </c>
      <c r="M860" s="9">
        <f>ROUND(K860*L860,2)</f>
        <v>0</v>
      </c>
    </row>
    <row r="861" spans="1:13" ht="30.6" customHeight="1" thickBot="1" x14ac:dyDescent="0.35">
      <c r="A861" s="26"/>
      <c r="B861" s="26"/>
      <c r="C861" s="26"/>
      <c r="D861" s="63" t="s">
        <v>1595</v>
      </c>
      <c r="E861" s="63"/>
      <c r="F861" s="63"/>
      <c r="G861" s="63"/>
      <c r="H861" s="63"/>
      <c r="I861" s="63"/>
      <c r="J861" s="63"/>
      <c r="K861" s="63"/>
      <c r="L861" s="63"/>
      <c r="M861" s="63"/>
    </row>
    <row r="862" spans="1:13" ht="15.15" customHeight="1" thickBot="1" x14ac:dyDescent="0.35">
      <c r="A862" s="26"/>
      <c r="B862" s="26"/>
      <c r="C862" s="26"/>
      <c r="D862" s="26"/>
      <c r="E862" s="27"/>
      <c r="F862" s="7" t="s">
        <v>1596</v>
      </c>
      <c r="G862" s="7" t="s">
        <v>1597</v>
      </c>
      <c r="H862" s="7" t="s">
        <v>1598</v>
      </c>
      <c r="I862" s="7" t="s">
        <v>1599</v>
      </c>
      <c r="J862" s="7" t="s">
        <v>1600</v>
      </c>
      <c r="K862" s="7" t="s">
        <v>1601</v>
      </c>
      <c r="L862" s="26"/>
      <c r="M862" s="26"/>
    </row>
    <row r="863" spans="1:13" ht="15.15" customHeight="1" thickBot="1" x14ac:dyDescent="0.35">
      <c r="A863" s="26"/>
      <c r="B863" s="26"/>
      <c r="C863" s="26"/>
      <c r="D863" s="28"/>
      <c r="E863" s="29"/>
      <c r="F863" s="30">
        <v>1</v>
      </c>
      <c r="G863" s="31"/>
      <c r="H863" s="31"/>
      <c r="I863" s="31"/>
      <c r="J863" s="32">
        <f>ROUND(F863,3)</f>
        <v>1</v>
      </c>
      <c r="K863" s="6">
        <f>SUM(J863:J863)</f>
        <v>1</v>
      </c>
      <c r="L863" s="26"/>
      <c r="M863" s="26"/>
    </row>
    <row r="864" spans="1:13" ht="21.3" customHeight="1" thickBot="1" x14ac:dyDescent="0.35">
      <c r="A864" s="24" t="s">
        <v>1602</v>
      </c>
      <c r="B864" s="25" t="s">
        <v>1603</v>
      </c>
      <c r="C864" s="25" t="s">
        <v>1604</v>
      </c>
      <c r="D864" s="63" t="s">
        <v>1605</v>
      </c>
      <c r="E864" s="63"/>
      <c r="F864" s="63"/>
      <c r="G864" s="63"/>
      <c r="H864" s="63"/>
      <c r="I864" s="63"/>
      <c r="J864" s="63"/>
      <c r="K864" s="1">
        <f>ROUND(1,2)</f>
        <v>1</v>
      </c>
      <c r="L864" s="3">
        <f>ROUND(0*(1+M2/100),2)</f>
        <v>0</v>
      </c>
      <c r="M864" s="9">
        <f>ROUND(K864*L864,2)</f>
        <v>0</v>
      </c>
    </row>
    <row r="865" spans="1:13" ht="58.35" customHeight="1" thickBot="1" x14ac:dyDescent="0.35">
      <c r="A865" s="26"/>
      <c r="B865" s="26"/>
      <c r="C865" s="26"/>
      <c r="D865" s="63" t="s">
        <v>1606</v>
      </c>
      <c r="E865" s="63"/>
      <c r="F865" s="63"/>
      <c r="G865" s="63"/>
      <c r="H865" s="63"/>
      <c r="I865" s="63"/>
      <c r="J865" s="63"/>
      <c r="K865" s="63"/>
      <c r="L865" s="63"/>
      <c r="M865" s="63"/>
    </row>
    <row r="866" spans="1:13" ht="15.45" customHeight="1" thickBot="1" x14ac:dyDescent="0.35">
      <c r="A866" s="24" t="s">
        <v>1607</v>
      </c>
      <c r="B866" s="25" t="s">
        <v>1608</v>
      </c>
      <c r="C866" s="25" t="s">
        <v>1609</v>
      </c>
      <c r="D866" s="63" t="s">
        <v>1610</v>
      </c>
      <c r="E866" s="63"/>
      <c r="F866" s="63"/>
      <c r="G866" s="63"/>
      <c r="H866" s="63"/>
      <c r="I866" s="63"/>
      <c r="J866" s="63"/>
      <c r="K866" s="1">
        <f>SUM(K869:K869)</f>
        <v>1</v>
      </c>
      <c r="L866" s="3">
        <f>ROUND(0*(1+M2/100),2)</f>
        <v>0</v>
      </c>
      <c r="M866" s="9">
        <f>ROUND(K866*L866,2)</f>
        <v>0</v>
      </c>
    </row>
    <row r="867" spans="1:13" ht="85.95" customHeight="1" thickBot="1" x14ac:dyDescent="0.35">
      <c r="A867" s="26"/>
      <c r="B867" s="26"/>
      <c r="C867" s="26"/>
      <c r="D867" s="63" t="s">
        <v>1611</v>
      </c>
      <c r="E867" s="63"/>
      <c r="F867" s="63"/>
      <c r="G867" s="63"/>
      <c r="H867" s="63"/>
      <c r="I867" s="63"/>
      <c r="J867" s="63"/>
      <c r="K867" s="63"/>
      <c r="L867" s="63"/>
      <c r="M867" s="63"/>
    </row>
    <row r="868" spans="1:13" ht="15.15" customHeight="1" thickBot="1" x14ac:dyDescent="0.35">
      <c r="A868" s="26"/>
      <c r="B868" s="26"/>
      <c r="C868" s="26"/>
      <c r="D868" s="26"/>
      <c r="E868" s="27"/>
      <c r="F868" s="7" t="s">
        <v>1612</v>
      </c>
      <c r="G868" s="7" t="s">
        <v>1613</v>
      </c>
      <c r="H868" s="7" t="s">
        <v>1614</v>
      </c>
      <c r="I868" s="7" t="s">
        <v>1615</v>
      </c>
      <c r="J868" s="7" t="s">
        <v>1616</v>
      </c>
      <c r="K868" s="7" t="s">
        <v>1617</v>
      </c>
      <c r="L868" s="26"/>
      <c r="M868" s="26"/>
    </row>
    <row r="869" spans="1:13" ht="15.15" customHeight="1" thickBot="1" x14ac:dyDescent="0.35">
      <c r="A869" s="26"/>
      <c r="B869" s="26"/>
      <c r="C869" s="26"/>
      <c r="D869" s="28"/>
      <c r="E869" s="29"/>
      <c r="F869" s="30">
        <v>1</v>
      </c>
      <c r="G869" s="31"/>
      <c r="H869" s="31"/>
      <c r="I869" s="31"/>
      <c r="J869" s="32">
        <f>ROUND(F869,3)</f>
        <v>1</v>
      </c>
      <c r="K869" s="6">
        <f>SUM(J869:J869)</f>
        <v>1</v>
      </c>
      <c r="L869" s="26"/>
      <c r="M869" s="26"/>
    </row>
    <row r="870" spans="1:13" ht="15.45" customHeight="1" thickBot="1" x14ac:dyDescent="0.35">
      <c r="A870" s="24" t="s">
        <v>1618</v>
      </c>
      <c r="B870" s="25" t="s">
        <v>1619</v>
      </c>
      <c r="C870" s="25" t="s">
        <v>1620</v>
      </c>
      <c r="D870" s="63" t="s">
        <v>1621</v>
      </c>
      <c r="E870" s="63"/>
      <c r="F870" s="63"/>
      <c r="G870" s="63"/>
      <c r="H870" s="63"/>
      <c r="I870" s="63"/>
      <c r="J870" s="63"/>
      <c r="K870" s="1">
        <f>SUM(K873:K873)</f>
        <v>1</v>
      </c>
      <c r="L870" s="3">
        <f>ROUND(0*(1+M2/100),2)</f>
        <v>0</v>
      </c>
      <c r="M870" s="9">
        <f>ROUND(K870*L870,2)</f>
        <v>0</v>
      </c>
    </row>
    <row r="871" spans="1:13" ht="49.05" customHeight="1" thickBot="1" x14ac:dyDescent="0.35">
      <c r="A871" s="26"/>
      <c r="B871" s="26"/>
      <c r="C871" s="26"/>
      <c r="D871" s="63" t="s">
        <v>1622</v>
      </c>
      <c r="E871" s="63"/>
      <c r="F871" s="63"/>
      <c r="G871" s="63"/>
      <c r="H871" s="63"/>
      <c r="I871" s="63"/>
      <c r="J871" s="63"/>
      <c r="K871" s="63"/>
      <c r="L871" s="63"/>
      <c r="M871" s="63"/>
    </row>
    <row r="872" spans="1:13" ht="15.15" customHeight="1" thickBot="1" x14ac:dyDescent="0.35">
      <c r="A872" s="26"/>
      <c r="B872" s="26"/>
      <c r="C872" s="26"/>
      <c r="D872" s="26"/>
      <c r="E872" s="27"/>
      <c r="F872" s="7" t="s">
        <v>1623</v>
      </c>
      <c r="G872" s="7" t="s">
        <v>1624</v>
      </c>
      <c r="H872" s="7" t="s">
        <v>1625</v>
      </c>
      <c r="I872" s="7" t="s">
        <v>1626</v>
      </c>
      <c r="J872" s="7" t="s">
        <v>1627</v>
      </c>
      <c r="K872" s="7" t="s">
        <v>1628</v>
      </c>
      <c r="L872" s="26"/>
      <c r="M872" s="26"/>
    </row>
    <row r="873" spans="1:13" ht="15.15" customHeight="1" thickBot="1" x14ac:dyDescent="0.35">
      <c r="A873" s="26"/>
      <c r="B873" s="26"/>
      <c r="C873" s="26"/>
      <c r="D873" s="28"/>
      <c r="E873" s="29"/>
      <c r="F873" s="30">
        <v>1</v>
      </c>
      <c r="G873" s="31"/>
      <c r="H873" s="31"/>
      <c r="I873" s="31"/>
      <c r="J873" s="32">
        <f>ROUND(F873,3)</f>
        <v>1</v>
      </c>
      <c r="K873" s="6">
        <f>SUM(J873:J873)</f>
        <v>1</v>
      </c>
      <c r="L873" s="26"/>
      <c r="M873" s="26"/>
    </row>
    <row r="874" spans="1:13" ht="15.45" customHeight="1" thickBot="1" x14ac:dyDescent="0.35">
      <c r="A874" s="24" t="s">
        <v>1629</v>
      </c>
      <c r="B874" s="25" t="s">
        <v>1630</v>
      </c>
      <c r="C874" s="25" t="s">
        <v>1631</v>
      </c>
      <c r="D874" s="63" t="s">
        <v>1632</v>
      </c>
      <c r="E874" s="63"/>
      <c r="F874" s="63"/>
      <c r="G874" s="63"/>
      <c r="H874" s="63"/>
      <c r="I874" s="63"/>
      <c r="J874" s="63"/>
      <c r="K874" s="1">
        <f>ROUND(1,2)</f>
        <v>1</v>
      </c>
      <c r="L874" s="3">
        <f>ROUND(0*(1+M2/100),2)</f>
        <v>0</v>
      </c>
      <c r="M874" s="9">
        <f>ROUND(K874*L874,2)</f>
        <v>0</v>
      </c>
    </row>
    <row r="875" spans="1:13" ht="67.5" customHeight="1" thickBot="1" x14ac:dyDescent="0.35">
      <c r="A875" s="26"/>
      <c r="B875" s="26"/>
      <c r="C875" s="26"/>
      <c r="D875" s="63" t="s">
        <v>1633</v>
      </c>
      <c r="E875" s="63"/>
      <c r="F875" s="63"/>
      <c r="G875" s="63"/>
      <c r="H875" s="63"/>
      <c r="I875" s="63"/>
      <c r="J875" s="63"/>
      <c r="K875" s="63"/>
      <c r="L875" s="63"/>
      <c r="M875" s="63"/>
    </row>
    <row r="876" spans="1:13" ht="15.45" customHeight="1" thickBot="1" x14ac:dyDescent="0.35">
      <c r="A876" s="38"/>
      <c r="B876" s="38"/>
      <c r="C876" s="38"/>
      <c r="D876" s="47" t="s">
        <v>1634</v>
      </c>
      <c r="E876" s="48"/>
      <c r="F876" s="48"/>
      <c r="G876" s="48"/>
      <c r="H876" s="48"/>
      <c r="I876" s="48"/>
      <c r="J876" s="48"/>
      <c r="K876" s="48"/>
      <c r="L876" s="49">
        <f>M860+M864+M866+M870+M874</f>
        <v>0</v>
      </c>
      <c r="M876" s="49">
        <f>ROUND(L876,2)</f>
        <v>0</v>
      </c>
    </row>
    <row r="877" spans="1:13" ht="15.45" customHeight="1" thickBot="1" x14ac:dyDescent="0.35">
      <c r="A877" s="50" t="s">
        <v>1635</v>
      </c>
      <c r="B877" s="50" t="s">
        <v>1636</v>
      </c>
      <c r="C877" s="51"/>
      <c r="D877" s="67" t="s">
        <v>1637</v>
      </c>
      <c r="E877" s="67"/>
      <c r="F877" s="67"/>
      <c r="G877" s="67"/>
      <c r="H877" s="67"/>
      <c r="I877" s="67"/>
      <c r="J877" s="67"/>
      <c r="K877" s="51"/>
      <c r="L877" s="52">
        <f>L896</f>
        <v>0</v>
      </c>
      <c r="M877" s="52">
        <f>ROUND(L877,2)</f>
        <v>0</v>
      </c>
    </row>
    <row r="878" spans="1:13" ht="15.45" customHeight="1" thickBot="1" x14ac:dyDescent="0.35">
      <c r="A878" s="24" t="s">
        <v>1638</v>
      </c>
      <c r="B878" s="25" t="s">
        <v>1639</v>
      </c>
      <c r="C878" s="25" t="s">
        <v>1640</v>
      </c>
      <c r="D878" s="63" t="s">
        <v>1641</v>
      </c>
      <c r="E878" s="63"/>
      <c r="F878" s="63"/>
      <c r="G878" s="63"/>
      <c r="H878" s="63"/>
      <c r="I878" s="63"/>
      <c r="J878" s="63"/>
      <c r="K878" s="1">
        <f>ROUND(1,2)</f>
        <v>1</v>
      </c>
      <c r="L878" s="3">
        <f>ROUND(0*(1+M2/100),2)</f>
        <v>0</v>
      </c>
      <c r="M878" s="9">
        <f>ROUND(K878*L878,2)</f>
        <v>0</v>
      </c>
    </row>
    <row r="879" spans="1:13" ht="123" customHeight="1" thickBot="1" x14ac:dyDescent="0.35">
      <c r="A879" s="26"/>
      <c r="B879" s="26"/>
      <c r="C879" s="26"/>
      <c r="D879" s="63" t="s">
        <v>1642</v>
      </c>
      <c r="E879" s="63"/>
      <c r="F879" s="63"/>
      <c r="G879" s="63"/>
      <c r="H879" s="63"/>
      <c r="I879" s="63"/>
      <c r="J879" s="63"/>
      <c r="K879" s="63"/>
      <c r="L879" s="63"/>
      <c r="M879" s="63"/>
    </row>
    <row r="880" spans="1:13" ht="15.45" customHeight="1" thickBot="1" x14ac:dyDescent="0.35">
      <c r="A880" s="24" t="s">
        <v>1643</v>
      </c>
      <c r="B880" s="25" t="s">
        <v>1644</v>
      </c>
      <c r="C880" s="25" t="s">
        <v>1645</v>
      </c>
      <c r="D880" s="63" t="s">
        <v>1646</v>
      </c>
      <c r="E880" s="63"/>
      <c r="F880" s="63"/>
      <c r="G880" s="63"/>
      <c r="H880" s="63"/>
      <c r="I880" s="63"/>
      <c r="J880" s="63"/>
      <c r="K880" s="1">
        <f>ROUND(1,2)</f>
        <v>1</v>
      </c>
      <c r="L880" s="3">
        <f>ROUND(0*(1+M2/100),2)</f>
        <v>0</v>
      </c>
      <c r="M880" s="9">
        <f>ROUND(K880*L880,2)</f>
        <v>0</v>
      </c>
    </row>
    <row r="881" spans="1:13" ht="243.15" customHeight="1" thickBot="1" x14ac:dyDescent="0.35">
      <c r="A881" s="26"/>
      <c r="B881" s="26"/>
      <c r="C881" s="26"/>
      <c r="D881" s="63" t="s">
        <v>1647</v>
      </c>
      <c r="E881" s="63"/>
      <c r="F881" s="63"/>
      <c r="G881" s="63"/>
      <c r="H881" s="63"/>
      <c r="I881" s="63"/>
      <c r="J881" s="63"/>
      <c r="K881" s="63"/>
      <c r="L881" s="63"/>
      <c r="M881" s="63"/>
    </row>
    <row r="882" spans="1:13" ht="15.45" customHeight="1" thickBot="1" x14ac:dyDescent="0.35">
      <c r="A882" s="24" t="s">
        <v>1648</v>
      </c>
      <c r="B882" s="25" t="s">
        <v>1649</v>
      </c>
      <c r="C882" s="25" t="s">
        <v>1650</v>
      </c>
      <c r="D882" s="63" t="s">
        <v>1651</v>
      </c>
      <c r="E882" s="63"/>
      <c r="F882" s="63"/>
      <c r="G882" s="63"/>
      <c r="H882" s="63"/>
      <c r="I882" s="63"/>
      <c r="J882" s="63"/>
      <c r="K882" s="1">
        <f>ROUND(1,2)</f>
        <v>1</v>
      </c>
      <c r="L882" s="3">
        <f>ROUND(0*(1+M2/100),2)</f>
        <v>0</v>
      </c>
      <c r="M882" s="9">
        <f>ROUND(K882*L882,2)</f>
        <v>0</v>
      </c>
    </row>
    <row r="883" spans="1:13" ht="76.8" customHeight="1" thickBot="1" x14ac:dyDescent="0.35">
      <c r="A883" s="26"/>
      <c r="B883" s="26"/>
      <c r="C883" s="26"/>
      <c r="D883" s="63" t="s">
        <v>1652</v>
      </c>
      <c r="E883" s="63"/>
      <c r="F883" s="63"/>
      <c r="G883" s="63"/>
      <c r="H883" s="63"/>
      <c r="I883" s="63"/>
      <c r="J883" s="63"/>
      <c r="K883" s="63"/>
      <c r="L883" s="63"/>
      <c r="M883" s="63"/>
    </row>
    <row r="884" spans="1:13" ht="15.45" customHeight="1" thickBot="1" x14ac:dyDescent="0.35">
      <c r="A884" s="24" t="s">
        <v>1653</v>
      </c>
      <c r="B884" s="25" t="s">
        <v>1654</v>
      </c>
      <c r="C884" s="25" t="s">
        <v>1655</v>
      </c>
      <c r="D884" s="63" t="s">
        <v>1656</v>
      </c>
      <c r="E884" s="63"/>
      <c r="F884" s="63"/>
      <c r="G884" s="63"/>
      <c r="H884" s="63"/>
      <c r="I884" s="63"/>
      <c r="J884" s="63"/>
      <c r="K884" s="1">
        <f>ROUND(1,2)</f>
        <v>1</v>
      </c>
      <c r="L884" s="3">
        <f>ROUND(0*(1+M2/100),2)</f>
        <v>0</v>
      </c>
      <c r="M884" s="9">
        <f>ROUND(K884*L884,2)</f>
        <v>0</v>
      </c>
    </row>
    <row r="885" spans="1:13" ht="85.95" customHeight="1" thickBot="1" x14ac:dyDescent="0.35">
      <c r="A885" s="26"/>
      <c r="B885" s="26"/>
      <c r="C885" s="26"/>
      <c r="D885" s="63" t="s">
        <v>1657</v>
      </c>
      <c r="E885" s="63"/>
      <c r="F885" s="63"/>
      <c r="G885" s="63"/>
      <c r="H885" s="63"/>
      <c r="I885" s="63"/>
      <c r="J885" s="63"/>
      <c r="K885" s="63"/>
      <c r="L885" s="63"/>
      <c r="M885" s="63"/>
    </row>
    <row r="886" spans="1:13" ht="15.45" customHeight="1" thickBot="1" x14ac:dyDescent="0.35">
      <c r="A886" s="24" t="s">
        <v>1658</v>
      </c>
      <c r="B886" s="25" t="s">
        <v>1659</v>
      </c>
      <c r="C886" s="25" t="s">
        <v>1660</v>
      </c>
      <c r="D886" s="63" t="s">
        <v>1661</v>
      </c>
      <c r="E886" s="63"/>
      <c r="F886" s="63"/>
      <c r="G886" s="63"/>
      <c r="H886" s="63"/>
      <c r="I886" s="63"/>
      <c r="J886" s="63"/>
      <c r="K886" s="1">
        <f>ROUND(1,2)</f>
        <v>1</v>
      </c>
      <c r="L886" s="3">
        <f>ROUND(0*(1+M2/100),2)</f>
        <v>0</v>
      </c>
      <c r="M886" s="9">
        <f>ROUND(K886*L886,2)</f>
        <v>0</v>
      </c>
    </row>
    <row r="887" spans="1:13" ht="21.3" customHeight="1" thickBot="1" x14ac:dyDescent="0.35">
      <c r="A887" s="26"/>
      <c r="B887" s="26"/>
      <c r="C887" s="26"/>
      <c r="D887" s="63" t="s">
        <v>1662</v>
      </c>
      <c r="E887" s="63"/>
      <c r="F887" s="63"/>
      <c r="G887" s="63"/>
      <c r="H887" s="63"/>
      <c r="I887" s="63"/>
      <c r="J887" s="63"/>
      <c r="K887" s="63"/>
      <c r="L887" s="63"/>
      <c r="M887" s="63"/>
    </row>
    <row r="888" spans="1:13" ht="15.45" customHeight="1" thickBot="1" x14ac:dyDescent="0.35">
      <c r="A888" s="24" t="s">
        <v>1663</v>
      </c>
      <c r="B888" s="25" t="s">
        <v>1664</v>
      </c>
      <c r="C888" s="25" t="s">
        <v>1665</v>
      </c>
      <c r="D888" s="63" t="s">
        <v>1666</v>
      </c>
      <c r="E888" s="63"/>
      <c r="F888" s="63"/>
      <c r="G888" s="63"/>
      <c r="H888" s="63"/>
      <c r="I888" s="63"/>
      <c r="J888" s="63"/>
      <c r="K888" s="1">
        <f>ROUND(1,2)</f>
        <v>1</v>
      </c>
      <c r="L888" s="3">
        <f>ROUND(0*(1+M2/100),2)</f>
        <v>0</v>
      </c>
      <c r="M888" s="9">
        <f>ROUND(K888*L888,2)</f>
        <v>0</v>
      </c>
    </row>
    <row r="889" spans="1:13" ht="21.3" customHeight="1" thickBot="1" x14ac:dyDescent="0.35">
      <c r="A889" s="26"/>
      <c r="B889" s="26"/>
      <c r="C889" s="26"/>
      <c r="D889" s="63" t="s">
        <v>1667</v>
      </c>
      <c r="E889" s="63"/>
      <c r="F889" s="63"/>
      <c r="G889" s="63"/>
      <c r="H889" s="63"/>
      <c r="I889" s="63"/>
      <c r="J889" s="63"/>
      <c r="K889" s="63"/>
      <c r="L889" s="63"/>
      <c r="M889" s="63"/>
    </row>
    <row r="890" spans="1:13" ht="15.45" customHeight="1" thickBot="1" x14ac:dyDescent="0.35">
      <c r="A890" s="24" t="s">
        <v>1668</v>
      </c>
      <c r="B890" s="25" t="s">
        <v>1669</v>
      </c>
      <c r="C890" s="25" t="s">
        <v>1670</v>
      </c>
      <c r="D890" s="63" t="s">
        <v>1671</v>
      </c>
      <c r="E890" s="63"/>
      <c r="F890" s="63"/>
      <c r="G890" s="63"/>
      <c r="H890" s="63"/>
      <c r="I890" s="63"/>
      <c r="J890" s="63"/>
      <c r="K890" s="1">
        <f>ROUND(1,2)</f>
        <v>1</v>
      </c>
      <c r="L890" s="3">
        <f>ROUND(0*(1+M2/100),2)</f>
        <v>0</v>
      </c>
      <c r="M890" s="9">
        <f>ROUND(K890*L890,2)</f>
        <v>0</v>
      </c>
    </row>
    <row r="891" spans="1:13" ht="49.05" customHeight="1" thickBot="1" x14ac:dyDescent="0.35">
      <c r="A891" s="26"/>
      <c r="B891" s="26"/>
      <c r="C891" s="26"/>
      <c r="D891" s="63" t="s">
        <v>1672</v>
      </c>
      <c r="E891" s="63"/>
      <c r="F891" s="63"/>
      <c r="G891" s="63"/>
      <c r="H891" s="63"/>
      <c r="I891" s="63"/>
      <c r="J891" s="63"/>
      <c r="K891" s="63"/>
      <c r="L891" s="63"/>
      <c r="M891" s="63"/>
    </row>
    <row r="892" spans="1:13" ht="15.45" customHeight="1" thickBot="1" x14ac:dyDescent="0.35">
      <c r="A892" s="24" t="s">
        <v>1673</v>
      </c>
      <c r="B892" s="25" t="s">
        <v>1674</v>
      </c>
      <c r="C892" s="25" t="s">
        <v>1675</v>
      </c>
      <c r="D892" s="63" t="s">
        <v>1676</v>
      </c>
      <c r="E892" s="63"/>
      <c r="F892" s="63"/>
      <c r="G892" s="63"/>
      <c r="H892" s="63"/>
      <c r="I892" s="63"/>
      <c r="J892" s="63"/>
      <c r="K892" s="1">
        <f>ROUND(1,2)</f>
        <v>1</v>
      </c>
      <c r="L892" s="3">
        <f>ROUND(0*(1+M2/100),2)</f>
        <v>0</v>
      </c>
      <c r="M892" s="9">
        <f>ROUND(K892*L892,2)</f>
        <v>0</v>
      </c>
    </row>
    <row r="893" spans="1:13" ht="21.3" customHeight="1" thickBot="1" x14ac:dyDescent="0.35">
      <c r="A893" s="26"/>
      <c r="B893" s="26"/>
      <c r="C893" s="26"/>
      <c r="D893" s="63" t="s">
        <v>1677</v>
      </c>
      <c r="E893" s="63"/>
      <c r="F893" s="63"/>
      <c r="G893" s="63"/>
      <c r="H893" s="63"/>
      <c r="I893" s="63"/>
      <c r="J893" s="63"/>
      <c r="K893" s="63"/>
      <c r="L893" s="63"/>
      <c r="M893" s="63"/>
    </row>
    <row r="894" spans="1:13" ht="15.45" customHeight="1" thickBot="1" x14ac:dyDescent="0.35">
      <c r="A894" s="24" t="s">
        <v>1678</v>
      </c>
      <c r="B894" s="25" t="s">
        <v>1679</v>
      </c>
      <c r="C894" s="25" t="s">
        <v>1680</v>
      </c>
      <c r="D894" s="63" t="s">
        <v>1681</v>
      </c>
      <c r="E894" s="63"/>
      <c r="F894" s="63"/>
      <c r="G894" s="63"/>
      <c r="H894" s="63"/>
      <c r="I894" s="63"/>
      <c r="J894" s="63"/>
      <c r="K894" s="1">
        <f>ROUND(1,2)</f>
        <v>1</v>
      </c>
      <c r="L894" s="3">
        <f>ROUND(0*(1+M2/100),2)</f>
        <v>0</v>
      </c>
      <c r="M894" s="9">
        <f>ROUND(K894*L894,2)</f>
        <v>0</v>
      </c>
    </row>
    <row r="895" spans="1:13" ht="67.5" customHeight="1" thickBot="1" x14ac:dyDescent="0.35">
      <c r="A895" s="26"/>
      <c r="B895" s="26"/>
      <c r="C895" s="26"/>
      <c r="D895" s="63" t="s">
        <v>1682</v>
      </c>
      <c r="E895" s="63"/>
      <c r="F895" s="63"/>
      <c r="G895" s="63"/>
      <c r="H895" s="63"/>
      <c r="I895" s="63"/>
      <c r="J895" s="63"/>
      <c r="K895" s="63"/>
      <c r="L895" s="63"/>
      <c r="M895" s="63"/>
    </row>
    <row r="896" spans="1:13" ht="15.45" customHeight="1" thickBot="1" x14ac:dyDescent="0.35">
      <c r="A896" s="38"/>
      <c r="B896" s="38"/>
      <c r="C896" s="38"/>
      <c r="D896" s="47" t="s">
        <v>1683</v>
      </c>
      <c r="E896" s="48"/>
      <c r="F896" s="48"/>
      <c r="G896" s="48"/>
      <c r="H896" s="48"/>
      <c r="I896" s="48"/>
      <c r="J896" s="48"/>
      <c r="K896" s="48"/>
      <c r="L896" s="49">
        <f>M878+M880+M882+M884+M886+M888+M890+M892+M894</f>
        <v>0</v>
      </c>
      <c r="M896" s="49">
        <f>ROUND(L896,2)</f>
        <v>0</v>
      </c>
    </row>
    <row r="897" spans="1:13" ht="15.45" customHeight="1" thickBot="1" x14ac:dyDescent="0.35">
      <c r="A897" s="50" t="s">
        <v>1684</v>
      </c>
      <c r="B897" s="50" t="s">
        <v>1685</v>
      </c>
      <c r="C897" s="51"/>
      <c r="D897" s="67" t="s">
        <v>1686</v>
      </c>
      <c r="E897" s="67"/>
      <c r="F897" s="67"/>
      <c r="G897" s="67"/>
      <c r="H897" s="67"/>
      <c r="I897" s="67"/>
      <c r="J897" s="67"/>
      <c r="K897" s="51"/>
      <c r="L897" s="52">
        <f>L957</f>
        <v>0</v>
      </c>
      <c r="M897" s="52">
        <f>ROUND(L897,2)</f>
        <v>0</v>
      </c>
    </row>
    <row r="898" spans="1:13" ht="15.45" customHeight="1" thickBot="1" x14ac:dyDescent="0.35">
      <c r="A898" s="24" t="s">
        <v>1687</v>
      </c>
      <c r="B898" s="25" t="s">
        <v>1688</v>
      </c>
      <c r="C898" s="25" t="s">
        <v>1689</v>
      </c>
      <c r="D898" s="63" t="s">
        <v>1690</v>
      </c>
      <c r="E898" s="63"/>
      <c r="F898" s="63"/>
      <c r="G898" s="63"/>
      <c r="H898" s="63"/>
      <c r="I898" s="63"/>
      <c r="J898" s="63"/>
      <c r="K898" s="1">
        <f>SUM(K901:K901)</f>
        <v>12</v>
      </c>
      <c r="L898" s="3">
        <f>ROUND(0*(1+M2/100),2)</f>
        <v>0</v>
      </c>
      <c r="M898" s="9">
        <f>ROUND(K898*L898,2)</f>
        <v>0</v>
      </c>
    </row>
    <row r="899" spans="1:13" ht="21.3" customHeight="1" thickBot="1" x14ac:dyDescent="0.35">
      <c r="A899" s="26"/>
      <c r="B899" s="26"/>
      <c r="C899" s="26"/>
      <c r="D899" s="63" t="s">
        <v>1691</v>
      </c>
      <c r="E899" s="63"/>
      <c r="F899" s="63"/>
      <c r="G899" s="63"/>
      <c r="H899" s="63"/>
      <c r="I899" s="63"/>
      <c r="J899" s="63"/>
      <c r="K899" s="63"/>
      <c r="L899" s="63"/>
      <c r="M899" s="63"/>
    </row>
    <row r="900" spans="1:13" ht="15.15" customHeight="1" thickBot="1" x14ac:dyDescent="0.35">
      <c r="A900" s="26"/>
      <c r="B900" s="26"/>
      <c r="C900" s="26"/>
      <c r="D900" s="26"/>
      <c r="E900" s="27"/>
      <c r="F900" s="7" t="s">
        <v>1692</v>
      </c>
      <c r="G900" s="7" t="s">
        <v>1693</v>
      </c>
      <c r="H900" s="7" t="s">
        <v>1694</v>
      </c>
      <c r="I900" s="7" t="s">
        <v>1695</v>
      </c>
      <c r="J900" s="7" t="s">
        <v>1696</v>
      </c>
      <c r="K900" s="7" t="s">
        <v>1697</v>
      </c>
      <c r="L900" s="26"/>
      <c r="M900" s="26"/>
    </row>
    <row r="901" spans="1:13" ht="15.15" customHeight="1" thickBot="1" x14ac:dyDescent="0.35">
      <c r="A901" s="26"/>
      <c r="B901" s="26"/>
      <c r="C901" s="26"/>
      <c r="D901" s="28"/>
      <c r="E901" s="29"/>
      <c r="F901" s="30">
        <v>12</v>
      </c>
      <c r="G901" s="31"/>
      <c r="H901" s="31"/>
      <c r="I901" s="31"/>
      <c r="J901" s="32">
        <f>ROUND(F901,3)</f>
        <v>12</v>
      </c>
      <c r="K901" s="6">
        <f>SUM(J901:J901)</f>
        <v>12</v>
      </c>
      <c r="L901" s="26"/>
      <c r="M901" s="26"/>
    </row>
    <row r="902" spans="1:13" ht="15.45" customHeight="1" thickBot="1" x14ac:dyDescent="0.35">
      <c r="A902" s="24" t="s">
        <v>1698</v>
      </c>
      <c r="B902" s="25" t="s">
        <v>1699</v>
      </c>
      <c r="C902" s="25" t="s">
        <v>1700</v>
      </c>
      <c r="D902" s="63" t="s">
        <v>1701</v>
      </c>
      <c r="E902" s="63"/>
      <c r="F902" s="63"/>
      <c r="G902" s="63"/>
      <c r="H902" s="63"/>
      <c r="I902" s="63"/>
      <c r="J902" s="63"/>
      <c r="K902" s="1">
        <f>SUM(K905:K905)</f>
        <v>114</v>
      </c>
      <c r="L902" s="3">
        <f>ROUND(0*(1+M2/100),2)</f>
        <v>0</v>
      </c>
      <c r="M902" s="9">
        <f>ROUND(K902*L902,2)</f>
        <v>0</v>
      </c>
    </row>
    <row r="903" spans="1:13" ht="95.25" customHeight="1" thickBot="1" x14ac:dyDescent="0.35">
      <c r="A903" s="26"/>
      <c r="B903" s="26"/>
      <c r="C903" s="26"/>
      <c r="D903" s="63" t="s">
        <v>1702</v>
      </c>
      <c r="E903" s="63"/>
      <c r="F903" s="63"/>
      <c r="G903" s="63"/>
      <c r="H903" s="63"/>
      <c r="I903" s="63"/>
      <c r="J903" s="63"/>
      <c r="K903" s="63"/>
      <c r="L903" s="63"/>
      <c r="M903" s="63"/>
    </row>
    <row r="904" spans="1:13" ht="15.15" customHeight="1" thickBot="1" x14ac:dyDescent="0.35">
      <c r="A904" s="26"/>
      <c r="B904" s="26"/>
      <c r="C904" s="26"/>
      <c r="D904" s="26"/>
      <c r="E904" s="27"/>
      <c r="F904" s="7" t="s">
        <v>1703</v>
      </c>
      <c r="G904" s="7" t="s">
        <v>1704</v>
      </c>
      <c r="H904" s="7" t="s">
        <v>1705</v>
      </c>
      <c r="I904" s="7" t="s">
        <v>1706</v>
      </c>
      <c r="J904" s="7" t="s">
        <v>1707</v>
      </c>
      <c r="K904" s="7" t="s">
        <v>1708</v>
      </c>
      <c r="L904" s="26"/>
      <c r="M904" s="26"/>
    </row>
    <row r="905" spans="1:13" ht="15.15" customHeight="1" thickBot="1" x14ac:dyDescent="0.35">
      <c r="A905" s="26"/>
      <c r="B905" s="26"/>
      <c r="C905" s="26"/>
      <c r="D905" s="28"/>
      <c r="E905" s="29"/>
      <c r="F905" s="30">
        <v>114</v>
      </c>
      <c r="G905" s="31"/>
      <c r="H905" s="31"/>
      <c r="I905" s="31"/>
      <c r="J905" s="32">
        <f>ROUND(F905,3)</f>
        <v>114</v>
      </c>
      <c r="K905" s="6">
        <f>SUM(J905:J905)</f>
        <v>114</v>
      </c>
      <c r="L905" s="26"/>
      <c r="M905" s="26"/>
    </row>
    <row r="906" spans="1:13" ht="15.45" customHeight="1" thickBot="1" x14ac:dyDescent="0.35">
      <c r="A906" s="24" t="s">
        <v>1709</v>
      </c>
      <c r="B906" s="25" t="s">
        <v>1710</v>
      </c>
      <c r="C906" s="25" t="s">
        <v>1711</v>
      </c>
      <c r="D906" s="63" t="s">
        <v>1712</v>
      </c>
      <c r="E906" s="63"/>
      <c r="F906" s="63"/>
      <c r="G906" s="63"/>
      <c r="H906" s="63"/>
      <c r="I906" s="63"/>
      <c r="J906" s="63"/>
      <c r="K906" s="1">
        <f>SUM(K909:K909)</f>
        <v>8</v>
      </c>
      <c r="L906" s="3">
        <f>ROUND(0*(1+M2/100),2)</f>
        <v>0</v>
      </c>
      <c r="M906" s="9">
        <f>ROUND(K906*L906,2)</f>
        <v>0</v>
      </c>
    </row>
    <row r="907" spans="1:13" ht="30.6" customHeight="1" thickBot="1" x14ac:dyDescent="0.35">
      <c r="A907" s="26"/>
      <c r="B907" s="26"/>
      <c r="C907" s="26"/>
      <c r="D907" s="63" t="s">
        <v>1713</v>
      </c>
      <c r="E907" s="63"/>
      <c r="F907" s="63"/>
      <c r="G907" s="63"/>
      <c r="H907" s="63"/>
      <c r="I907" s="63"/>
      <c r="J907" s="63"/>
      <c r="K907" s="63"/>
      <c r="L907" s="63"/>
      <c r="M907" s="63"/>
    </row>
    <row r="908" spans="1:13" ht="15.15" customHeight="1" thickBot="1" x14ac:dyDescent="0.35">
      <c r="A908" s="26"/>
      <c r="B908" s="26"/>
      <c r="C908" s="26"/>
      <c r="D908" s="26"/>
      <c r="E908" s="27"/>
      <c r="F908" s="7" t="s">
        <v>1714</v>
      </c>
      <c r="G908" s="7" t="s">
        <v>1715</v>
      </c>
      <c r="H908" s="7" t="s">
        <v>1716</v>
      </c>
      <c r="I908" s="7" t="s">
        <v>1717</v>
      </c>
      <c r="J908" s="7" t="s">
        <v>1718</v>
      </c>
      <c r="K908" s="7" t="s">
        <v>1719</v>
      </c>
      <c r="L908" s="26"/>
      <c r="M908" s="26"/>
    </row>
    <row r="909" spans="1:13" ht="15.15" customHeight="1" thickBot="1" x14ac:dyDescent="0.35">
      <c r="A909" s="26"/>
      <c r="B909" s="26"/>
      <c r="C909" s="26"/>
      <c r="D909" s="28"/>
      <c r="E909" s="29"/>
      <c r="F909" s="30">
        <v>8</v>
      </c>
      <c r="G909" s="31"/>
      <c r="H909" s="31"/>
      <c r="I909" s="31"/>
      <c r="J909" s="32">
        <f>ROUND(F909,3)</f>
        <v>8</v>
      </c>
      <c r="K909" s="6">
        <f>SUM(J909:J909)</f>
        <v>8</v>
      </c>
      <c r="L909" s="26"/>
      <c r="M909" s="26"/>
    </row>
    <row r="910" spans="1:13" ht="15.45" customHeight="1" thickBot="1" x14ac:dyDescent="0.35">
      <c r="A910" s="24" t="s">
        <v>1720</v>
      </c>
      <c r="B910" s="25" t="s">
        <v>1721</v>
      </c>
      <c r="C910" s="25" t="s">
        <v>1722</v>
      </c>
      <c r="D910" s="63" t="s">
        <v>1723</v>
      </c>
      <c r="E910" s="63"/>
      <c r="F910" s="63"/>
      <c r="G910" s="63"/>
      <c r="H910" s="63"/>
      <c r="I910" s="63"/>
      <c r="J910" s="63"/>
      <c r="K910" s="1">
        <f>SUM(K913:K913)</f>
        <v>4</v>
      </c>
      <c r="L910" s="3">
        <f>ROUND(0*(1+M2/100),2)</f>
        <v>0</v>
      </c>
      <c r="M910" s="9">
        <f>ROUND(K910*L910,2)</f>
        <v>0</v>
      </c>
    </row>
    <row r="911" spans="1:13" ht="30.6" customHeight="1" thickBot="1" x14ac:dyDescent="0.35">
      <c r="A911" s="26"/>
      <c r="B911" s="26"/>
      <c r="C911" s="26"/>
      <c r="D911" s="63" t="s">
        <v>1724</v>
      </c>
      <c r="E911" s="63"/>
      <c r="F911" s="63"/>
      <c r="G911" s="63"/>
      <c r="H911" s="63"/>
      <c r="I911" s="63"/>
      <c r="J911" s="63"/>
      <c r="K911" s="63"/>
      <c r="L911" s="63"/>
      <c r="M911" s="63"/>
    </row>
    <row r="912" spans="1:13" ht="15.15" customHeight="1" thickBot="1" x14ac:dyDescent="0.35">
      <c r="A912" s="26"/>
      <c r="B912" s="26"/>
      <c r="C912" s="26"/>
      <c r="D912" s="26"/>
      <c r="E912" s="27"/>
      <c r="F912" s="7" t="s">
        <v>1725</v>
      </c>
      <c r="G912" s="7" t="s">
        <v>1726</v>
      </c>
      <c r="H912" s="7" t="s">
        <v>1727</v>
      </c>
      <c r="I912" s="7" t="s">
        <v>1728</v>
      </c>
      <c r="J912" s="7" t="s">
        <v>1729</v>
      </c>
      <c r="K912" s="7" t="s">
        <v>1730</v>
      </c>
      <c r="L912" s="26"/>
      <c r="M912" s="26"/>
    </row>
    <row r="913" spans="1:13" ht="15.15" customHeight="1" thickBot="1" x14ac:dyDescent="0.35">
      <c r="A913" s="26"/>
      <c r="B913" s="26"/>
      <c r="C913" s="26"/>
      <c r="D913" s="28"/>
      <c r="E913" s="29"/>
      <c r="F913" s="30">
        <v>4</v>
      </c>
      <c r="G913" s="31"/>
      <c r="H913" s="31"/>
      <c r="I913" s="31"/>
      <c r="J913" s="32">
        <f>ROUND(F913,3)</f>
        <v>4</v>
      </c>
      <c r="K913" s="6">
        <f>SUM(J913:J913)</f>
        <v>4</v>
      </c>
      <c r="L913" s="26"/>
      <c r="M913" s="26"/>
    </row>
    <row r="914" spans="1:13" ht="15.45" customHeight="1" thickBot="1" x14ac:dyDescent="0.35">
      <c r="A914" s="24" t="s">
        <v>1731</v>
      </c>
      <c r="B914" s="25" t="s">
        <v>1732</v>
      </c>
      <c r="C914" s="25" t="s">
        <v>1733</v>
      </c>
      <c r="D914" s="63" t="s">
        <v>1734</v>
      </c>
      <c r="E914" s="63"/>
      <c r="F914" s="63"/>
      <c r="G914" s="63"/>
      <c r="H914" s="63"/>
      <c r="I914" s="63"/>
      <c r="J914" s="63"/>
      <c r="K914" s="1">
        <f>SUM(K917:K917)</f>
        <v>1</v>
      </c>
      <c r="L914" s="3">
        <f>ROUND(0*(1+M2/100),2)</f>
        <v>0</v>
      </c>
      <c r="M914" s="9">
        <f>ROUND(K914*L914,2)</f>
        <v>0</v>
      </c>
    </row>
    <row r="915" spans="1:13" ht="12.15" customHeight="1" thickBot="1" x14ac:dyDescent="0.35">
      <c r="A915" s="26"/>
      <c r="B915" s="26"/>
      <c r="C915" s="26"/>
      <c r="D915" s="63" t="s">
        <v>1735</v>
      </c>
      <c r="E915" s="63"/>
      <c r="F915" s="63"/>
      <c r="G915" s="63"/>
      <c r="H915" s="63"/>
      <c r="I915" s="63"/>
      <c r="J915" s="63"/>
      <c r="K915" s="63"/>
      <c r="L915" s="63"/>
      <c r="M915" s="63"/>
    </row>
    <row r="916" spans="1:13" ht="15.15" customHeight="1" thickBot="1" x14ac:dyDescent="0.35">
      <c r="A916" s="26"/>
      <c r="B916" s="26"/>
      <c r="C916" s="26"/>
      <c r="D916" s="26"/>
      <c r="E916" s="27"/>
      <c r="F916" s="7" t="s">
        <v>1736</v>
      </c>
      <c r="G916" s="7" t="s">
        <v>1737</v>
      </c>
      <c r="H916" s="7" t="s">
        <v>1738</v>
      </c>
      <c r="I916" s="7" t="s">
        <v>1739</v>
      </c>
      <c r="J916" s="7" t="s">
        <v>1740</v>
      </c>
      <c r="K916" s="7" t="s">
        <v>1741</v>
      </c>
      <c r="L916" s="26"/>
      <c r="M916" s="26"/>
    </row>
    <row r="917" spans="1:13" ht="15.15" customHeight="1" thickBot="1" x14ac:dyDescent="0.35">
      <c r="A917" s="26"/>
      <c r="B917" s="26"/>
      <c r="C917" s="26"/>
      <c r="D917" s="28"/>
      <c r="E917" s="29"/>
      <c r="F917" s="30">
        <v>1</v>
      </c>
      <c r="G917" s="31"/>
      <c r="H917" s="31"/>
      <c r="I917" s="31"/>
      <c r="J917" s="32">
        <f>ROUND(F917,3)</f>
        <v>1</v>
      </c>
      <c r="K917" s="6">
        <f>SUM(J917:J917)</f>
        <v>1</v>
      </c>
      <c r="L917" s="26"/>
      <c r="M917" s="26"/>
    </row>
    <row r="918" spans="1:13" ht="15.45" customHeight="1" thickBot="1" x14ac:dyDescent="0.35">
      <c r="A918" s="24" t="s">
        <v>1742</v>
      </c>
      <c r="B918" s="25" t="s">
        <v>1743</v>
      </c>
      <c r="C918" s="25" t="s">
        <v>1744</v>
      </c>
      <c r="D918" s="63" t="s">
        <v>1745</v>
      </c>
      <c r="E918" s="63"/>
      <c r="F918" s="63"/>
      <c r="G918" s="63"/>
      <c r="H918" s="63"/>
      <c r="I918" s="63"/>
      <c r="J918" s="63"/>
      <c r="K918" s="1">
        <f>SUM(K921:K921)</f>
        <v>2</v>
      </c>
      <c r="L918" s="3">
        <f>ROUND(0*(1+M2/100),2)</f>
        <v>0</v>
      </c>
      <c r="M918" s="9">
        <f>ROUND(K918*L918,2)</f>
        <v>0</v>
      </c>
    </row>
    <row r="919" spans="1:13" ht="21.3" customHeight="1" thickBot="1" x14ac:dyDescent="0.35">
      <c r="A919" s="26"/>
      <c r="B919" s="26"/>
      <c r="C919" s="26"/>
      <c r="D919" s="63" t="s">
        <v>1746</v>
      </c>
      <c r="E919" s="63"/>
      <c r="F919" s="63"/>
      <c r="G919" s="63"/>
      <c r="H919" s="63"/>
      <c r="I919" s="63"/>
      <c r="J919" s="63"/>
      <c r="K919" s="63"/>
      <c r="L919" s="63"/>
      <c r="M919" s="63"/>
    </row>
    <row r="920" spans="1:13" ht="15.15" customHeight="1" thickBot="1" x14ac:dyDescent="0.35">
      <c r="A920" s="26"/>
      <c r="B920" s="26"/>
      <c r="C920" s="26"/>
      <c r="D920" s="26"/>
      <c r="E920" s="27"/>
      <c r="F920" s="7" t="s">
        <v>1747</v>
      </c>
      <c r="G920" s="7" t="s">
        <v>1748</v>
      </c>
      <c r="H920" s="7" t="s">
        <v>1749</v>
      </c>
      <c r="I920" s="7" t="s">
        <v>1750</v>
      </c>
      <c r="J920" s="7" t="s">
        <v>1751</v>
      </c>
      <c r="K920" s="7" t="s">
        <v>1752</v>
      </c>
      <c r="L920" s="26"/>
      <c r="M920" s="26"/>
    </row>
    <row r="921" spans="1:13" ht="15.15" customHeight="1" thickBot="1" x14ac:dyDescent="0.35">
      <c r="A921" s="26"/>
      <c r="B921" s="26"/>
      <c r="C921" s="26"/>
      <c r="D921" s="28"/>
      <c r="E921" s="29"/>
      <c r="F921" s="30">
        <v>2</v>
      </c>
      <c r="G921" s="31"/>
      <c r="H921" s="31"/>
      <c r="I921" s="31"/>
      <c r="J921" s="32">
        <f>ROUND(F921,3)</f>
        <v>2</v>
      </c>
      <c r="K921" s="6">
        <f>SUM(J921:J921)</f>
        <v>2</v>
      </c>
      <c r="L921" s="26"/>
      <c r="M921" s="26"/>
    </row>
    <row r="922" spans="1:13" ht="15.45" customHeight="1" thickBot="1" x14ac:dyDescent="0.35">
      <c r="A922" s="24" t="s">
        <v>1753</v>
      </c>
      <c r="B922" s="25" t="s">
        <v>1754</v>
      </c>
      <c r="C922" s="25" t="s">
        <v>1755</v>
      </c>
      <c r="D922" s="63" t="s">
        <v>1756</v>
      </c>
      <c r="E922" s="63"/>
      <c r="F922" s="63"/>
      <c r="G922" s="63"/>
      <c r="H922" s="63"/>
      <c r="I922" s="63"/>
      <c r="J922" s="63"/>
      <c r="K922" s="1">
        <f>SUM(K925:K925)</f>
        <v>3</v>
      </c>
      <c r="L922" s="3">
        <f>ROUND(0*(1+M2/100),2)</f>
        <v>0</v>
      </c>
      <c r="M922" s="9">
        <f>ROUND(K922*L922,2)</f>
        <v>0</v>
      </c>
    </row>
    <row r="923" spans="1:13" ht="67.5" customHeight="1" thickBot="1" x14ac:dyDescent="0.35">
      <c r="A923" s="26"/>
      <c r="B923" s="26"/>
      <c r="C923" s="26"/>
      <c r="D923" s="63" t="s">
        <v>1757</v>
      </c>
      <c r="E923" s="63"/>
      <c r="F923" s="63"/>
      <c r="G923" s="63"/>
      <c r="H923" s="63"/>
      <c r="I923" s="63"/>
      <c r="J923" s="63"/>
      <c r="K923" s="63"/>
      <c r="L923" s="63"/>
      <c r="M923" s="63"/>
    </row>
    <row r="924" spans="1:13" ht="15.15" customHeight="1" thickBot="1" x14ac:dyDescent="0.35">
      <c r="A924" s="26"/>
      <c r="B924" s="26"/>
      <c r="C924" s="26"/>
      <c r="D924" s="26"/>
      <c r="E924" s="27"/>
      <c r="F924" s="7" t="s">
        <v>1758</v>
      </c>
      <c r="G924" s="7" t="s">
        <v>1759</v>
      </c>
      <c r="H924" s="7" t="s">
        <v>1760</v>
      </c>
      <c r="I924" s="7" t="s">
        <v>1761</v>
      </c>
      <c r="J924" s="7" t="s">
        <v>1762</v>
      </c>
      <c r="K924" s="7" t="s">
        <v>1763</v>
      </c>
      <c r="L924" s="26"/>
      <c r="M924" s="26"/>
    </row>
    <row r="925" spans="1:13" ht="15.15" customHeight="1" thickBot="1" x14ac:dyDescent="0.35">
      <c r="A925" s="26"/>
      <c r="B925" s="26"/>
      <c r="C925" s="26"/>
      <c r="D925" s="28"/>
      <c r="E925" s="29"/>
      <c r="F925" s="30">
        <v>3</v>
      </c>
      <c r="G925" s="31"/>
      <c r="H925" s="31"/>
      <c r="I925" s="31"/>
      <c r="J925" s="32">
        <f>ROUND(F925,3)</f>
        <v>3</v>
      </c>
      <c r="K925" s="6">
        <f>SUM(J925:J925)</f>
        <v>3</v>
      </c>
      <c r="L925" s="26"/>
      <c r="M925" s="26"/>
    </row>
    <row r="926" spans="1:13" ht="15.45" customHeight="1" thickBot="1" x14ac:dyDescent="0.35">
      <c r="A926" s="24" t="s">
        <v>1764</v>
      </c>
      <c r="B926" s="25" t="s">
        <v>1765</v>
      </c>
      <c r="C926" s="25" t="s">
        <v>1766</v>
      </c>
      <c r="D926" s="63" t="s">
        <v>1767</v>
      </c>
      <c r="E926" s="63"/>
      <c r="F926" s="63"/>
      <c r="G926" s="63"/>
      <c r="H926" s="63"/>
      <c r="I926" s="63"/>
      <c r="J926" s="63"/>
      <c r="K926" s="1">
        <f>SUM(K929:K929)</f>
        <v>1</v>
      </c>
      <c r="L926" s="3">
        <f>ROUND(0*(1+M2/100),2)</f>
        <v>0</v>
      </c>
      <c r="M926" s="9">
        <f>ROUND(K926*L926,2)</f>
        <v>0</v>
      </c>
    </row>
    <row r="927" spans="1:13" ht="12.15" customHeight="1" thickBot="1" x14ac:dyDescent="0.35">
      <c r="A927" s="26"/>
      <c r="B927" s="26"/>
      <c r="C927" s="26"/>
      <c r="D927" s="63" t="s">
        <v>1768</v>
      </c>
      <c r="E927" s="63"/>
      <c r="F927" s="63"/>
      <c r="G927" s="63"/>
      <c r="H927" s="63"/>
      <c r="I927" s="63"/>
      <c r="J927" s="63"/>
      <c r="K927" s="63"/>
      <c r="L927" s="63"/>
      <c r="M927" s="63"/>
    </row>
    <row r="928" spans="1:13" ht="15.15" customHeight="1" thickBot="1" x14ac:dyDescent="0.35">
      <c r="A928" s="26"/>
      <c r="B928" s="26"/>
      <c r="C928" s="26"/>
      <c r="D928" s="26"/>
      <c r="E928" s="27"/>
      <c r="F928" s="7" t="s">
        <v>1769</v>
      </c>
      <c r="G928" s="7" t="s">
        <v>1770</v>
      </c>
      <c r="H928" s="7" t="s">
        <v>1771</v>
      </c>
      <c r="I928" s="7" t="s">
        <v>1772</v>
      </c>
      <c r="J928" s="7" t="s">
        <v>1773</v>
      </c>
      <c r="K928" s="7" t="s">
        <v>1774</v>
      </c>
      <c r="L928" s="26"/>
      <c r="M928" s="26"/>
    </row>
    <row r="929" spans="1:13" ht="15.15" customHeight="1" thickBot="1" x14ac:dyDescent="0.35">
      <c r="A929" s="26"/>
      <c r="B929" s="26"/>
      <c r="C929" s="26"/>
      <c r="D929" s="28"/>
      <c r="E929" s="29" t="s">
        <v>1775</v>
      </c>
      <c r="F929" s="30">
        <v>1</v>
      </c>
      <c r="G929" s="31"/>
      <c r="H929" s="31"/>
      <c r="I929" s="31"/>
      <c r="J929" s="32">
        <f>ROUND(F929,3)</f>
        <v>1</v>
      </c>
      <c r="K929" s="6">
        <f>SUM(J929:J929)</f>
        <v>1</v>
      </c>
      <c r="L929" s="26"/>
      <c r="M929" s="26"/>
    </row>
    <row r="930" spans="1:13" ht="15.45" customHeight="1" thickBot="1" x14ac:dyDescent="0.35">
      <c r="A930" s="24" t="s">
        <v>1776</v>
      </c>
      <c r="B930" s="25" t="s">
        <v>1777</v>
      </c>
      <c r="C930" s="25" t="s">
        <v>1778</v>
      </c>
      <c r="D930" s="63" t="s">
        <v>1779</v>
      </c>
      <c r="E930" s="63"/>
      <c r="F930" s="63"/>
      <c r="G930" s="63"/>
      <c r="H930" s="63"/>
      <c r="I930" s="63"/>
      <c r="J930" s="63"/>
      <c r="K930" s="1">
        <f>SUM(K933:K934)</f>
        <v>6</v>
      </c>
      <c r="L930" s="3">
        <f>ROUND(0*(1+M2/100),2)</f>
        <v>0</v>
      </c>
      <c r="M930" s="9">
        <f>ROUND(K930*L930,2)</f>
        <v>0</v>
      </c>
    </row>
    <row r="931" spans="1:13" ht="12.15" customHeight="1" thickBot="1" x14ac:dyDescent="0.35">
      <c r="A931" s="26"/>
      <c r="B931" s="26"/>
      <c r="C931" s="26"/>
      <c r="D931" s="63" t="s">
        <v>1780</v>
      </c>
      <c r="E931" s="63"/>
      <c r="F931" s="63"/>
      <c r="G931" s="63"/>
      <c r="H931" s="63"/>
      <c r="I931" s="63"/>
      <c r="J931" s="63"/>
      <c r="K931" s="63"/>
      <c r="L931" s="63"/>
      <c r="M931" s="63"/>
    </row>
    <row r="932" spans="1:13" ht="15.15" customHeight="1" thickBot="1" x14ac:dyDescent="0.35">
      <c r="A932" s="26"/>
      <c r="B932" s="26"/>
      <c r="C932" s="26"/>
      <c r="D932" s="26"/>
      <c r="E932" s="27"/>
      <c r="F932" s="7" t="s">
        <v>1781</v>
      </c>
      <c r="G932" s="7" t="s">
        <v>1782</v>
      </c>
      <c r="H932" s="7" t="s">
        <v>1783</v>
      </c>
      <c r="I932" s="7" t="s">
        <v>1784</v>
      </c>
      <c r="J932" s="7" t="s">
        <v>1785</v>
      </c>
      <c r="K932" s="7" t="s">
        <v>1786</v>
      </c>
      <c r="L932" s="26"/>
      <c r="M932" s="26"/>
    </row>
    <row r="933" spans="1:13" ht="15.15" customHeight="1" thickBot="1" x14ac:dyDescent="0.35">
      <c r="A933" s="26"/>
      <c r="B933" s="26"/>
      <c r="C933" s="26"/>
      <c r="D933" s="28"/>
      <c r="E933" s="29" t="s">
        <v>1787</v>
      </c>
      <c r="F933" s="30">
        <v>5</v>
      </c>
      <c r="G933" s="31"/>
      <c r="H933" s="31"/>
      <c r="I933" s="31"/>
      <c r="J933" s="32">
        <f>ROUND(F933,3)</f>
        <v>5</v>
      </c>
      <c r="K933" s="33"/>
      <c r="L933" s="26"/>
      <c r="M933" s="26"/>
    </row>
    <row r="934" spans="1:13" ht="15.15" customHeight="1" thickBot="1" x14ac:dyDescent="0.35">
      <c r="A934" s="26"/>
      <c r="B934" s="26"/>
      <c r="C934" s="26"/>
      <c r="D934" s="28"/>
      <c r="E934" s="25" t="s">
        <v>1788</v>
      </c>
      <c r="F934" s="34">
        <v>1</v>
      </c>
      <c r="G934" s="1"/>
      <c r="H934" s="1"/>
      <c r="I934" s="1"/>
      <c r="J934" s="35">
        <f>ROUND(F934,3)</f>
        <v>1</v>
      </c>
      <c r="K934" s="5">
        <f>SUM(J933:J934)</f>
        <v>6</v>
      </c>
      <c r="L934" s="26"/>
      <c r="M934" s="26"/>
    </row>
    <row r="935" spans="1:13" ht="15.45" customHeight="1" thickBot="1" x14ac:dyDescent="0.35">
      <c r="A935" s="24" t="s">
        <v>1789</v>
      </c>
      <c r="B935" s="25" t="s">
        <v>1790</v>
      </c>
      <c r="C935" s="25" t="s">
        <v>1791</v>
      </c>
      <c r="D935" s="63" t="s">
        <v>1792</v>
      </c>
      <c r="E935" s="63"/>
      <c r="F935" s="63"/>
      <c r="G935" s="63"/>
      <c r="H935" s="63"/>
      <c r="I935" s="63"/>
      <c r="J935" s="63"/>
      <c r="K935" s="1">
        <f>SUM(K938:K938)</f>
        <v>3</v>
      </c>
      <c r="L935" s="3">
        <f>ROUND(0*(1+M2/100),2)</f>
        <v>0</v>
      </c>
      <c r="M935" s="9">
        <f>ROUND(K935*L935,2)</f>
        <v>0</v>
      </c>
    </row>
    <row r="936" spans="1:13" ht="12.15" customHeight="1" thickBot="1" x14ac:dyDescent="0.35">
      <c r="A936" s="26"/>
      <c r="B936" s="26"/>
      <c r="C936" s="26"/>
      <c r="D936" s="63" t="s">
        <v>1793</v>
      </c>
      <c r="E936" s="63"/>
      <c r="F936" s="63"/>
      <c r="G936" s="63"/>
      <c r="H936" s="63"/>
      <c r="I936" s="63"/>
      <c r="J936" s="63"/>
      <c r="K936" s="63"/>
      <c r="L936" s="63"/>
      <c r="M936" s="63"/>
    </row>
    <row r="937" spans="1:13" ht="15.15" customHeight="1" thickBot="1" x14ac:dyDescent="0.35">
      <c r="A937" s="26"/>
      <c r="B937" s="26"/>
      <c r="C937" s="26"/>
      <c r="D937" s="26"/>
      <c r="E937" s="27"/>
      <c r="F937" s="7" t="s">
        <v>1794</v>
      </c>
      <c r="G937" s="7" t="s">
        <v>1795</v>
      </c>
      <c r="H937" s="7" t="s">
        <v>1796</v>
      </c>
      <c r="I937" s="7" t="s">
        <v>1797</v>
      </c>
      <c r="J937" s="7" t="s">
        <v>1798</v>
      </c>
      <c r="K937" s="7" t="s">
        <v>1799</v>
      </c>
      <c r="L937" s="26"/>
      <c r="M937" s="26"/>
    </row>
    <row r="938" spans="1:13" ht="15.15" customHeight="1" thickBot="1" x14ac:dyDescent="0.35">
      <c r="A938" s="26"/>
      <c r="B938" s="26"/>
      <c r="C938" s="26"/>
      <c r="D938" s="28"/>
      <c r="E938" s="29"/>
      <c r="F938" s="30">
        <v>3</v>
      </c>
      <c r="G938" s="31"/>
      <c r="H938" s="31"/>
      <c r="I938" s="31"/>
      <c r="J938" s="32">
        <f>ROUND(F938,3)</f>
        <v>3</v>
      </c>
      <c r="K938" s="6">
        <f>SUM(J938:J938)</f>
        <v>3</v>
      </c>
      <c r="L938" s="26"/>
      <c r="M938" s="26"/>
    </row>
    <row r="939" spans="1:13" ht="15.45" customHeight="1" thickBot="1" x14ac:dyDescent="0.35">
      <c r="A939" s="24" t="s">
        <v>1800</v>
      </c>
      <c r="B939" s="25" t="s">
        <v>1801</v>
      </c>
      <c r="C939" s="25" t="s">
        <v>1802</v>
      </c>
      <c r="D939" s="63" t="s">
        <v>1803</v>
      </c>
      <c r="E939" s="63"/>
      <c r="F939" s="63"/>
      <c r="G939" s="63"/>
      <c r="H939" s="63"/>
      <c r="I939" s="63"/>
      <c r="J939" s="63"/>
      <c r="K939" s="1">
        <f>SUM(K942:K942)</f>
        <v>1</v>
      </c>
      <c r="L939" s="3">
        <f>ROUND(0*(1+M2/100),2)</f>
        <v>0</v>
      </c>
      <c r="M939" s="9">
        <f>ROUND(K939*L939,2)</f>
        <v>0</v>
      </c>
    </row>
    <row r="940" spans="1:13" ht="12.15" customHeight="1" thickBot="1" x14ac:dyDescent="0.35">
      <c r="A940" s="26"/>
      <c r="B940" s="26"/>
      <c r="C940" s="26"/>
      <c r="D940" s="63" t="s">
        <v>1804</v>
      </c>
      <c r="E940" s="63"/>
      <c r="F940" s="63"/>
      <c r="G940" s="63"/>
      <c r="H940" s="63"/>
      <c r="I940" s="63"/>
      <c r="J940" s="63"/>
      <c r="K940" s="63"/>
      <c r="L940" s="63"/>
      <c r="M940" s="63"/>
    </row>
    <row r="941" spans="1:13" ht="15.15" customHeight="1" thickBot="1" x14ac:dyDescent="0.35">
      <c r="A941" s="26"/>
      <c r="B941" s="26"/>
      <c r="C941" s="26"/>
      <c r="D941" s="26"/>
      <c r="E941" s="27"/>
      <c r="F941" s="7" t="s">
        <v>1805</v>
      </c>
      <c r="G941" s="7" t="s">
        <v>1806</v>
      </c>
      <c r="H941" s="7" t="s">
        <v>1807</v>
      </c>
      <c r="I941" s="7" t="s">
        <v>1808</v>
      </c>
      <c r="J941" s="7" t="s">
        <v>1809</v>
      </c>
      <c r="K941" s="7" t="s">
        <v>1810</v>
      </c>
      <c r="L941" s="26"/>
      <c r="M941" s="26"/>
    </row>
    <row r="942" spans="1:13" ht="15.15" customHeight="1" thickBot="1" x14ac:dyDescent="0.35">
      <c r="A942" s="26"/>
      <c r="B942" s="26"/>
      <c r="C942" s="26"/>
      <c r="D942" s="28"/>
      <c r="E942" s="29"/>
      <c r="F942" s="30">
        <v>1</v>
      </c>
      <c r="G942" s="31"/>
      <c r="H942" s="31"/>
      <c r="I942" s="31"/>
      <c r="J942" s="32">
        <f>ROUND(F942,3)</f>
        <v>1</v>
      </c>
      <c r="K942" s="6">
        <f>SUM(J942:J942)</f>
        <v>1</v>
      </c>
      <c r="L942" s="26"/>
      <c r="M942" s="26"/>
    </row>
    <row r="943" spans="1:13" ht="15.45" customHeight="1" thickBot="1" x14ac:dyDescent="0.35">
      <c r="A943" s="24" t="s">
        <v>1811</v>
      </c>
      <c r="B943" s="25" t="s">
        <v>1812</v>
      </c>
      <c r="C943" s="25" t="s">
        <v>1813</v>
      </c>
      <c r="D943" s="63" t="s">
        <v>1814</v>
      </c>
      <c r="E943" s="63"/>
      <c r="F943" s="63"/>
      <c r="G943" s="63"/>
      <c r="H943" s="63"/>
      <c r="I943" s="63"/>
      <c r="J943" s="63"/>
      <c r="K943" s="1">
        <f>SUM(K946:K946)</f>
        <v>1</v>
      </c>
      <c r="L943" s="3">
        <f>ROUND(0*(1+M2/100),2)</f>
        <v>0</v>
      </c>
      <c r="M943" s="9">
        <f>ROUND(K943*L943,2)</f>
        <v>0</v>
      </c>
    </row>
    <row r="944" spans="1:13" ht="76.8" customHeight="1" thickBot="1" x14ac:dyDescent="0.35">
      <c r="A944" s="26"/>
      <c r="B944" s="26"/>
      <c r="C944" s="26"/>
      <c r="D944" s="63" t="s">
        <v>1815</v>
      </c>
      <c r="E944" s="63"/>
      <c r="F944" s="63"/>
      <c r="G944" s="63"/>
      <c r="H944" s="63"/>
      <c r="I944" s="63"/>
      <c r="J944" s="63"/>
      <c r="K944" s="63"/>
      <c r="L944" s="63"/>
      <c r="M944" s="63"/>
    </row>
    <row r="945" spans="1:13" ht="15.15" customHeight="1" thickBot="1" x14ac:dyDescent="0.35">
      <c r="A945" s="26"/>
      <c r="B945" s="26"/>
      <c r="C945" s="26"/>
      <c r="D945" s="26"/>
      <c r="E945" s="27"/>
      <c r="F945" s="7" t="s">
        <v>1816</v>
      </c>
      <c r="G945" s="7" t="s">
        <v>1817</v>
      </c>
      <c r="H945" s="7" t="s">
        <v>1818</v>
      </c>
      <c r="I945" s="7" t="s">
        <v>1819</v>
      </c>
      <c r="J945" s="7" t="s">
        <v>1820</v>
      </c>
      <c r="K945" s="7" t="s">
        <v>1821</v>
      </c>
      <c r="L945" s="26"/>
      <c r="M945" s="26"/>
    </row>
    <row r="946" spans="1:13" ht="15.15" customHeight="1" thickBot="1" x14ac:dyDescent="0.35">
      <c r="A946" s="26"/>
      <c r="B946" s="26"/>
      <c r="C946" s="26"/>
      <c r="D946" s="28"/>
      <c r="E946" s="29"/>
      <c r="F946" s="30">
        <v>1</v>
      </c>
      <c r="G946" s="31"/>
      <c r="H946" s="31"/>
      <c r="I946" s="31"/>
      <c r="J946" s="32">
        <f>ROUND(F946,3)</f>
        <v>1</v>
      </c>
      <c r="K946" s="6">
        <f>SUM(J946:J946)</f>
        <v>1</v>
      </c>
      <c r="L946" s="26"/>
      <c r="M946" s="26"/>
    </row>
    <row r="947" spans="1:13" ht="15.45" customHeight="1" thickBot="1" x14ac:dyDescent="0.35">
      <c r="A947" s="24" t="s">
        <v>1822</v>
      </c>
      <c r="B947" s="25" t="s">
        <v>1823</v>
      </c>
      <c r="C947" s="25" t="s">
        <v>1824</v>
      </c>
      <c r="D947" s="63" t="s">
        <v>1825</v>
      </c>
      <c r="E947" s="63"/>
      <c r="F947" s="63"/>
      <c r="G947" s="63"/>
      <c r="H947" s="63"/>
      <c r="I947" s="63"/>
      <c r="J947" s="63"/>
      <c r="K947" s="1">
        <f>SUM(K950:K950)</f>
        <v>6</v>
      </c>
      <c r="L947" s="3">
        <f>ROUND(0*(1+M2/100),2)</f>
        <v>0</v>
      </c>
      <c r="M947" s="9">
        <f>ROUND(K947*L947,2)</f>
        <v>0</v>
      </c>
    </row>
    <row r="948" spans="1:13" ht="67.5" customHeight="1" thickBot="1" x14ac:dyDescent="0.35">
      <c r="A948" s="26"/>
      <c r="B948" s="26"/>
      <c r="C948" s="26"/>
      <c r="D948" s="63" t="s">
        <v>1826</v>
      </c>
      <c r="E948" s="63"/>
      <c r="F948" s="63"/>
      <c r="G948" s="63"/>
      <c r="H948" s="63"/>
      <c r="I948" s="63"/>
      <c r="J948" s="63"/>
      <c r="K948" s="63"/>
      <c r="L948" s="63"/>
      <c r="M948" s="63"/>
    </row>
    <row r="949" spans="1:13" ht="15.15" customHeight="1" thickBot="1" x14ac:dyDescent="0.35">
      <c r="A949" s="26"/>
      <c r="B949" s="26"/>
      <c r="C949" s="26"/>
      <c r="D949" s="26"/>
      <c r="E949" s="27"/>
      <c r="F949" s="7" t="s">
        <v>1827</v>
      </c>
      <c r="G949" s="7" t="s">
        <v>1828</v>
      </c>
      <c r="H949" s="7" t="s">
        <v>1829</v>
      </c>
      <c r="I949" s="7" t="s">
        <v>1830</v>
      </c>
      <c r="J949" s="7" t="s">
        <v>1831</v>
      </c>
      <c r="K949" s="7" t="s">
        <v>1832</v>
      </c>
      <c r="L949" s="26"/>
      <c r="M949" s="26"/>
    </row>
    <row r="950" spans="1:13" ht="15.15" customHeight="1" thickBot="1" x14ac:dyDescent="0.35">
      <c r="A950" s="26"/>
      <c r="B950" s="26"/>
      <c r="C950" s="26"/>
      <c r="D950" s="28"/>
      <c r="E950" s="29"/>
      <c r="F950" s="30">
        <v>6</v>
      </c>
      <c r="G950" s="31"/>
      <c r="H950" s="31"/>
      <c r="I950" s="31"/>
      <c r="J950" s="32">
        <f>ROUND(F950,3)</f>
        <v>6</v>
      </c>
      <c r="K950" s="6">
        <f>SUM(J950:J950)</f>
        <v>6</v>
      </c>
      <c r="L950" s="26"/>
      <c r="M950" s="26"/>
    </row>
    <row r="951" spans="1:13" ht="15.45" customHeight="1" thickBot="1" x14ac:dyDescent="0.35">
      <c r="A951" s="24" t="s">
        <v>1833</v>
      </c>
      <c r="B951" s="25" t="s">
        <v>1834</v>
      </c>
      <c r="C951" s="25" t="s">
        <v>1835</v>
      </c>
      <c r="D951" s="63" t="s">
        <v>1836</v>
      </c>
      <c r="E951" s="63"/>
      <c r="F951" s="63"/>
      <c r="G951" s="63"/>
      <c r="H951" s="63"/>
      <c r="I951" s="63"/>
      <c r="J951" s="63"/>
      <c r="K951" s="1">
        <f>SUM(K954:K954)</f>
        <v>20</v>
      </c>
      <c r="L951" s="3">
        <f>ROUND(0*(1+M2/100),2)</f>
        <v>0</v>
      </c>
      <c r="M951" s="9">
        <f>ROUND(K951*L951,2)</f>
        <v>0</v>
      </c>
    </row>
    <row r="952" spans="1:13" ht="58.35" customHeight="1" thickBot="1" x14ac:dyDescent="0.35">
      <c r="A952" s="26"/>
      <c r="B952" s="26"/>
      <c r="C952" s="26"/>
      <c r="D952" s="63" t="s">
        <v>1837</v>
      </c>
      <c r="E952" s="63"/>
      <c r="F952" s="63"/>
      <c r="G952" s="63"/>
      <c r="H952" s="63"/>
      <c r="I952" s="63"/>
      <c r="J952" s="63"/>
      <c r="K952" s="63"/>
      <c r="L952" s="63"/>
      <c r="M952" s="63"/>
    </row>
    <row r="953" spans="1:13" ht="15.15" customHeight="1" thickBot="1" x14ac:dyDescent="0.35">
      <c r="A953" s="26"/>
      <c r="B953" s="26"/>
      <c r="C953" s="26"/>
      <c r="D953" s="26"/>
      <c r="E953" s="27"/>
      <c r="F953" s="7" t="s">
        <v>1838</v>
      </c>
      <c r="G953" s="7" t="s">
        <v>1839</v>
      </c>
      <c r="H953" s="7" t="s">
        <v>1840</v>
      </c>
      <c r="I953" s="7" t="s">
        <v>1841</v>
      </c>
      <c r="J953" s="7" t="s">
        <v>1842</v>
      </c>
      <c r="K953" s="7" t="s">
        <v>1843</v>
      </c>
      <c r="L953" s="26"/>
      <c r="M953" s="26"/>
    </row>
    <row r="954" spans="1:13" ht="15.15" customHeight="1" thickBot="1" x14ac:dyDescent="0.35">
      <c r="A954" s="26"/>
      <c r="B954" s="26"/>
      <c r="C954" s="26"/>
      <c r="D954" s="28"/>
      <c r="E954" s="29"/>
      <c r="F954" s="30">
        <v>20</v>
      </c>
      <c r="G954" s="31"/>
      <c r="H954" s="31"/>
      <c r="I954" s="31"/>
      <c r="J954" s="32">
        <f>ROUND(F954,3)</f>
        <v>20</v>
      </c>
      <c r="K954" s="6">
        <f>SUM(J954:J954)</f>
        <v>20</v>
      </c>
      <c r="L954" s="26"/>
      <c r="M954" s="26"/>
    </row>
    <row r="955" spans="1:13" ht="15.45" customHeight="1" thickBot="1" x14ac:dyDescent="0.35">
      <c r="A955" s="24" t="s">
        <v>1844</v>
      </c>
      <c r="B955" s="25" t="s">
        <v>1845</v>
      </c>
      <c r="C955" s="25" t="s">
        <v>1846</v>
      </c>
      <c r="D955" s="63" t="s">
        <v>1847</v>
      </c>
      <c r="E955" s="63"/>
      <c r="F955" s="63"/>
      <c r="G955" s="63"/>
      <c r="H955" s="63"/>
      <c r="I955" s="63"/>
      <c r="J955" s="63"/>
      <c r="K955" s="1">
        <f>ROUND(3,2)</f>
        <v>3</v>
      </c>
      <c r="L955" s="3">
        <f>ROUND(0*(1+M2/100),2)</f>
        <v>0</v>
      </c>
      <c r="M955" s="9">
        <f>ROUND(K955*L955,2)</f>
        <v>0</v>
      </c>
    </row>
    <row r="956" spans="1:13" ht="67.5" customHeight="1" thickBot="1" x14ac:dyDescent="0.35">
      <c r="A956" s="26"/>
      <c r="B956" s="26"/>
      <c r="C956" s="26"/>
      <c r="D956" s="63" t="s">
        <v>1848</v>
      </c>
      <c r="E956" s="63"/>
      <c r="F956" s="63"/>
      <c r="G956" s="63"/>
      <c r="H956" s="63"/>
      <c r="I956" s="63"/>
      <c r="J956" s="63"/>
      <c r="K956" s="63"/>
      <c r="L956" s="63"/>
      <c r="M956" s="63"/>
    </row>
    <row r="957" spans="1:13" ht="15.45" customHeight="1" thickBot="1" x14ac:dyDescent="0.35">
      <c r="A957" s="38"/>
      <c r="B957" s="38"/>
      <c r="C957" s="38"/>
      <c r="D957" s="47" t="s">
        <v>1849</v>
      </c>
      <c r="E957" s="48"/>
      <c r="F957" s="48"/>
      <c r="G957" s="48"/>
      <c r="H957" s="48"/>
      <c r="I957" s="48"/>
      <c r="J957" s="48"/>
      <c r="K957" s="48"/>
      <c r="L957" s="49">
        <f>M898+M902+M906+M910+M914+M918+M922+M926+M930+M935+M939+M943+M947+M951+M955</f>
        <v>0</v>
      </c>
      <c r="M957" s="49">
        <f>ROUND(L957,2)</f>
        <v>0</v>
      </c>
    </row>
    <row r="958" spans="1:13" ht="15.45" customHeight="1" thickBot="1" x14ac:dyDescent="0.35">
      <c r="A958" s="50" t="s">
        <v>1850</v>
      </c>
      <c r="B958" s="50" t="s">
        <v>1851</v>
      </c>
      <c r="C958" s="51"/>
      <c r="D958" s="67" t="s">
        <v>1852</v>
      </c>
      <c r="E958" s="67"/>
      <c r="F958" s="67"/>
      <c r="G958" s="67"/>
      <c r="H958" s="67"/>
      <c r="I958" s="67"/>
      <c r="J958" s="67"/>
      <c r="K958" s="51"/>
      <c r="L958" s="52">
        <f>L965</f>
        <v>0</v>
      </c>
      <c r="M958" s="52">
        <f>ROUND(L958,2)</f>
        <v>0</v>
      </c>
    </row>
    <row r="959" spans="1:13" ht="49.05" customHeight="1" thickBot="1" x14ac:dyDescent="0.35">
      <c r="A959" s="24" t="s">
        <v>1853</v>
      </c>
      <c r="B959" s="25" t="s">
        <v>1854</v>
      </c>
      <c r="C959" s="25" t="s">
        <v>1855</v>
      </c>
      <c r="D959" s="63" t="s">
        <v>1856</v>
      </c>
      <c r="E959" s="63"/>
      <c r="F959" s="63"/>
      <c r="G959" s="63"/>
      <c r="H959" s="63"/>
      <c r="I959" s="63"/>
      <c r="J959" s="63"/>
      <c r="K959" s="1">
        <f>ROUND(25,2)</f>
        <v>25</v>
      </c>
      <c r="L959" s="3">
        <f>ROUND(0*(1+M2/100),2)</f>
        <v>0</v>
      </c>
      <c r="M959" s="9">
        <f>ROUND(K959*L959,2)</f>
        <v>0</v>
      </c>
    </row>
    <row r="960" spans="1:13" ht="76.8" customHeight="1" thickBot="1" x14ac:dyDescent="0.35">
      <c r="A960" s="26"/>
      <c r="B960" s="26"/>
      <c r="C960" s="26"/>
      <c r="D960" s="63" t="s">
        <v>1857</v>
      </c>
      <c r="E960" s="63"/>
      <c r="F960" s="63"/>
      <c r="G960" s="63"/>
      <c r="H960" s="63"/>
      <c r="I960" s="63"/>
      <c r="J960" s="63"/>
      <c r="K960" s="63"/>
      <c r="L960" s="63"/>
      <c r="M960" s="63"/>
    </row>
    <row r="961" spans="1:13" ht="49.05" customHeight="1" thickBot="1" x14ac:dyDescent="0.35">
      <c r="A961" s="24" t="s">
        <v>1858</v>
      </c>
      <c r="B961" s="25" t="s">
        <v>1859</v>
      </c>
      <c r="C961" s="25" t="s">
        <v>1860</v>
      </c>
      <c r="D961" s="63" t="s">
        <v>1861</v>
      </c>
      <c r="E961" s="63"/>
      <c r="F961" s="63"/>
      <c r="G961" s="63"/>
      <c r="H961" s="63"/>
      <c r="I961" s="63"/>
      <c r="J961" s="63"/>
      <c r="K961" s="1">
        <f>ROUND(25,2)</f>
        <v>25</v>
      </c>
      <c r="L961" s="3">
        <f>ROUND(0*(1+M2/100),2)</f>
        <v>0</v>
      </c>
      <c r="M961" s="9">
        <f>ROUND(K961*L961,2)</f>
        <v>0</v>
      </c>
    </row>
    <row r="962" spans="1:13" ht="76.8" customHeight="1" thickBot="1" x14ac:dyDescent="0.35">
      <c r="A962" s="26"/>
      <c r="B962" s="26"/>
      <c r="C962" s="26"/>
      <c r="D962" s="63" t="s">
        <v>1862</v>
      </c>
      <c r="E962" s="63"/>
      <c r="F962" s="63"/>
      <c r="G962" s="63"/>
      <c r="H962" s="63"/>
      <c r="I962" s="63"/>
      <c r="J962" s="63"/>
      <c r="K962" s="63"/>
      <c r="L962" s="63"/>
      <c r="M962" s="63"/>
    </row>
    <row r="963" spans="1:13" ht="30.6" customHeight="1" thickBot="1" x14ac:dyDescent="0.35">
      <c r="A963" s="24" t="s">
        <v>1863</v>
      </c>
      <c r="B963" s="25" t="s">
        <v>1864</v>
      </c>
      <c r="C963" s="25" t="s">
        <v>1865</v>
      </c>
      <c r="D963" s="63" t="s">
        <v>1866</v>
      </c>
      <c r="E963" s="63"/>
      <c r="F963" s="63"/>
      <c r="G963" s="63"/>
      <c r="H963" s="63"/>
      <c r="I963" s="63"/>
      <c r="J963" s="63"/>
      <c r="K963" s="1">
        <f>ROUND(55,2)</f>
        <v>55</v>
      </c>
      <c r="L963" s="3">
        <f>ROUND(0*(1+M2/100),2)</f>
        <v>0</v>
      </c>
      <c r="M963" s="9">
        <f>ROUND(K963*L963,2)</f>
        <v>0</v>
      </c>
    </row>
    <row r="964" spans="1:13" ht="76.8" customHeight="1" thickBot="1" x14ac:dyDescent="0.35">
      <c r="A964" s="26"/>
      <c r="B964" s="26"/>
      <c r="C964" s="26"/>
      <c r="D964" s="63" t="s">
        <v>1867</v>
      </c>
      <c r="E964" s="63"/>
      <c r="F964" s="63"/>
      <c r="G964" s="63"/>
      <c r="H964" s="63"/>
      <c r="I964" s="63"/>
      <c r="J964" s="63"/>
      <c r="K964" s="63"/>
      <c r="L964" s="63"/>
      <c r="M964" s="63"/>
    </row>
    <row r="965" spans="1:13" ht="15.45" customHeight="1" thickBot="1" x14ac:dyDescent="0.35">
      <c r="A965" s="38"/>
      <c r="B965" s="38"/>
      <c r="C965" s="38"/>
      <c r="D965" s="47" t="s">
        <v>1868</v>
      </c>
      <c r="E965" s="48"/>
      <c r="F965" s="48"/>
      <c r="G965" s="48"/>
      <c r="H965" s="48"/>
      <c r="I965" s="48"/>
      <c r="J965" s="48"/>
      <c r="K965" s="48"/>
      <c r="L965" s="49">
        <f>M959+M961+M963</f>
        <v>0</v>
      </c>
      <c r="M965" s="49">
        <f>ROUND(L965,2)</f>
        <v>0</v>
      </c>
    </row>
    <row r="966" spans="1:13" ht="15.45" customHeight="1" thickBot="1" x14ac:dyDescent="0.35">
      <c r="A966" s="53"/>
      <c r="B966" s="53"/>
      <c r="C966" s="53"/>
      <c r="D966" s="54" t="s">
        <v>1869</v>
      </c>
      <c r="E966" s="55"/>
      <c r="F966" s="55"/>
      <c r="G966" s="55"/>
      <c r="H966" s="55"/>
      <c r="I966" s="55"/>
      <c r="J966" s="55"/>
      <c r="K966" s="55"/>
      <c r="L966" s="56">
        <f>M876+M896+M957+M965</f>
        <v>0</v>
      </c>
      <c r="M966" s="56">
        <f>ROUND(L966,2)</f>
        <v>0</v>
      </c>
    </row>
    <row r="967" spans="1:13" ht="15.45" customHeight="1" thickBot="1" x14ac:dyDescent="0.35">
      <c r="A967" s="42" t="s">
        <v>1870</v>
      </c>
      <c r="B967" s="42" t="s">
        <v>1871</v>
      </c>
      <c r="C967" s="43"/>
      <c r="D967" s="64" t="s">
        <v>1872</v>
      </c>
      <c r="E967" s="64"/>
      <c r="F967" s="64"/>
      <c r="G967" s="64"/>
      <c r="H967" s="64"/>
      <c r="I967" s="64"/>
      <c r="J967" s="64"/>
      <c r="K967" s="43"/>
      <c r="L967" s="8">
        <f>L1053</f>
        <v>0</v>
      </c>
      <c r="M967" s="8">
        <f>ROUND(L967,2)</f>
        <v>0</v>
      </c>
    </row>
    <row r="968" spans="1:13" ht="15.45" customHeight="1" thickBot="1" x14ac:dyDescent="0.35">
      <c r="A968" s="44" t="s">
        <v>1873</v>
      </c>
      <c r="B968" s="44" t="s">
        <v>1874</v>
      </c>
      <c r="C968" s="45"/>
      <c r="D968" s="66" t="s">
        <v>1875</v>
      </c>
      <c r="E968" s="66"/>
      <c r="F968" s="66"/>
      <c r="G968" s="66"/>
      <c r="H968" s="66"/>
      <c r="I968" s="66"/>
      <c r="J968" s="66"/>
      <c r="K968" s="45"/>
      <c r="L968" s="46">
        <f>L977</f>
        <v>0</v>
      </c>
      <c r="M968" s="46">
        <f>ROUND(L968,2)</f>
        <v>0</v>
      </c>
    </row>
    <row r="969" spans="1:13" ht="15.45" customHeight="1" thickBot="1" x14ac:dyDescent="0.35">
      <c r="A969" s="24" t="s">
        <v>1876</v>
      </c>
      <c r="B969" s="25" t="s">
        <v>1877</v>
      </c>
      <c r="C969" s="25" t="s">
        <v>1878</v>
      </c>
      <c r="D969" s="63" t="s">
        <v>1879</v>
      </c>
      <c r="E969" s="63"/>
      <c r="F969" s="63"/>
      <c r="G969" s="63"/>
      <c r="H969" s="63"/>
      <c r="I969" s="63"/>
      <c r="J969" s="63"/>
      <c r="K969" s="1">
        <f>SUM(K972:K972)</f>
        <v>150</v>
      </c>
      <c r="L969" s="3">
        <f>ROUND(0*(1+M2/100),2)</f>
        <v>0</v>
      </c>
      <c r="M969" s="9">
        <f>ROUND(K969*L969,2)</f>
        <v>0</v>
      </c>
    </row>
    <row r="970" spans="1:13" ht="67.5" customHeight="1" thickBot="1" x14ac:dyDescent="0.35">
      <c r="A970" s="26"/>
      <c r="B970" s="26"/>
      <c r="C970" s="26"/>
      <c r="D970" s="63" t="s">
        <v>1880</v>
      </c>
      <c r="E970" s="63"/>
      <c r="F970" s="63"/>
      <c r="G970" s="63"/>
      <c r="H970" s="63"/>
      <c r="I970" s="63"/>
      <c r="J970" s="63"/>
      <c r="K970" s="63"/>
      <c r="L970" s="63"/>
      <c r="M970" s="63"/>
    </row>
    <row r="971" spans="1:13" ht="15.15" customHeight="1" thickBot="1" x14ac:dyDescent="0.35">
      <c r="A971" s="26"/>
      <c r="B971" s="26"/>
      <c r="C971" s="26"/>
      <c r="D971" s="26"/>
      <c r="E971" s="27"/>
      <c r="F971" s="7" t="s">
        <v>1881</v>
      </c>
      <c r="G971" s="7" t="s">
        <v>1882</v>
      </c>
      <c r="H971" s="7" t="s">
        <v>1883</v>
      </c>
      <c r="I971" s="7" t="s">
        <v>1884</v>
      </c>
      <c r="J971" s="7" t="s">
        <v>1885</v>
      </c>
      <c r="K971" s="7" t="s">
        <v>1886</v>
      </c>
      <c r="L971" s="26"/>
      <c r="M971" s="26"/>
    </row>
    <row r="972" spans="1:13" ht="15.15" customHeight="1" thickBot="1" x14ac:dyDescent="0.35">
      <c r="A972" s="26"/>
      <c r="B972" s="26"/>
      <c r="C972" s="26"/>
      <c r="D972" s="28"/>
      <c r="E972" s="29"/>
      <c r="F972" s="30">
        <v>1</v>
      </c>
      <c r="G972" s="31">
        <v>150</v>
      </c>
      <c r="H972" s="31"/>
      <c r="I972" s="31"/>
      <c r="J972" s="32">
        <f>ROUND(F972*G972,3)</f>
        <v>150</v>
      </c>
      <c r="K972" s="6">
        <f>SUM(J972:J972)</f>
        <v>150</v>
      </c>
      <c r="L972" s="26"/>
      <c r="M972" s="26"/>
    </row>
    <row r="973" spans="1:13" ht="15.45" customHeight="1" thickBot="1" x14ac:dyDescent="0.35">
      <c r="A973" s="24" t="s">
        <v>1887</v>
      </c>
      <c r="B973" s="25" t="s">
        <v>1888</v>
      </c>
      <c r="C973" s="25" t="s">
        <v>1889</v>
      </c>
      <c r="D973" s="63" t="s">
        <v>1890</v>
      </c>
      <c r="E973" s="63"/>
      <c r="F973" s="63"/>
      <c r="G973" s="63"/>
      <c r="H973" s="63"/>
      <c r="I973" s="63"/>
      <c r="J973" s="63"/>
      <c r="K973" s="1">
        <f>SUM(K976:K976)</f>
        <v>1</v>
      </c>
      <c r="L973" s="3">
        <f>ROUND(0*(1+M2/100),2)</f>
        <v>0</v>
      </c>
      <c r="M973" s="9">
        <f>ROUND(K973*L973,2)</f>
        <v>0</v>
      </c>
    </row>
    <row r="974" spans="1:13" ht="85.95" customHeight="1" thickBot="1" x14ac:dyDescent="0.35">
      <c r="A974" s="26"/>
      <c r="B974" s="26"/>
      <c r="C974" s="26"/>
      <c r="D974" s="63" t="s">
        <v>1891</v>
      </c>
      <c r="E974" s="63"/>
      <c r="F974" s="63"/>
      <c r="G974" s="63"/>
      <c r="H974" s="63"/>
      <c r="I974" s="63"/>
      <c r="J974" s="63"/>
      <c r="K974" s="63"/>
      <c r="L974" s="63"/>
      <c r="M974" s="63"/>
    </row>
    <row r="975" spans="1:13" ht="15.15" customHeight="1" thickBot="1" x14ac:dyDescent="0.35">
      <c r="A975" s="26"/>
      <c r="B975" s="26"/>
      <c r="C975" s="26"/>
      <c r="D975" s="26"/>
      <c r="E975" s="27"/>
      <c r="F975" s="7" t="s">
        <v>1892</v>
      </c>
      <c r="G975" s="7" t="s">
        <v>1893</v>
      </c>
      <c r="H975" s="7" t="s">
        <v>1894</v>
      </c>
      <c r="I975" s="7" t="s">
        <v>1895</v>
      </c>
      <c r="J975" s="7" t="s">
        <v>1896</v>
      </c>
      <c r="K975" s="7" t="s">
        <v>1897</v>
      </c>
      <c r="L975" s="26"/>
      <c r="M975" s="26"/>
    </row>
    <row r="976" spans="1:13" ht="15.15" customHeight="1" thickBot="1" x14ac:dyDescent="0.35">
      <c r="A976" s="26"/>
      <c r="B976" s="26"/>
      <c r="C976" s="26"/>
      <c r="D976" s="28"/>
      <c r="E976" s="29"/>
      <c r="F976" s="30">
        <v>1</v>
      </c>
      <c r="G976" s="31"/>
      <c r="H976" s="31"/>
      <c r="I976" s="31"/>
      <c r="J976" s="32">
        <f>ROUND(F976,3)</f>
        <v>1</v>
      </c>
      <c r="K976" s="6">
        <f>SUM(J976:J976)</f>
        <v>1</v>
      </c>
      <c r="L976" s="26"/>
      <c r="M976" s="26"/>
    </row>
    <row r="977" spans="1:13" ht="15.45" customHeight="1" thickBot="1" x14ac:dyDescent="0.35">
      <c r="A977" s="38"/>
      <c r="B977" s="38"/>
      <c r="C977" s="38"/>
      <c r="D977" s="47" t="s">
        <v>1898</v>
      </c>
      <c r="E977" s="48"/>
      <c r="F977" s="48"/>
      <c r="G977" s="48"/>
      <c r="H977" s="48"/>
      <c r="I977" s="48"/>
      <c r="J977" s="48"/>
      <c r="K977" s="48"/>
      <c r="L977" s="49">
        <f>M969+M973</f>
        <v>0</v>
      </c>
      <c r="M977" s="49">
        <f>ROUND(L977,2)</f>
        <v>0</v>
      </c>
    </row>
    <row r="978" spans="1:13" ht="15.45" customHeight="1" thickBot="1" x14ac:dyDescent="0.35">
      <c r="A978" s="50" t="s">
        <v>1899</v>
      </c>
      <c r="B978" s="50" t="s">
        <v>1900</v>
      </c>
      <c r="C978" s="51"/>
      <c r="D978" s="67" t="s">
        <v>1901</v>
      </c>
      <c r="E978" s="67"/>
      <c r="F978" s="67"/>
      <c r="G978" s="67"/>
      <c r="H978" s="67"/>
      <c r="I978" s="67"/>
      <c r="J978" s="67"/>
      <c r="K978" s="51"/>
      <c r="L978" s="52">
        <f>L996</f>
        <v>0</v>
      </c>
      <c r="M978" s="52">
        <f>ROUND(L978,2)</f>
        <v>0</v>
      </c>
    </row>
    <row r="979" spans="1:13" ht="30.6" customHeight="1" thickBot="1" x14ac:dyDescent="0.35">
      <c r="A979" s="24" t="s">
        <v>1902</v>
      </c>
      <c r="B979" s="25" t="s">
        <v>1903</v>
      </c>
      <c r="C979" s="25" t="s">
        <v>1904</v>
      </c>
      <c r="D979" s="63" t="s">
        <v>1905</v>
      </c>
      <c r="E979" s="63"/>
      <c r="F979" s="63"/>
      <c r="G979" s="63"/>
      <c r="H979" s="63"/>
      <c r="I979" s="63"/>
      <c r="J979" s="63"/>
      <c r="K979" s="1">
        <f>SUM(K982:K983)</f>
        <v>76</v>
      </c>
      <c r="L979" s="3">
        <f>ROUND(0*(1+M2/100),2)</f>
        <v>0</v>
      </c>
      <c r="M979" s="9">
        <f>ROUND(K979*L979,2)</f>
        <v>0</v>
      </c>
    </row>
    <row r="980" spans="1:13" ht="85.95" customHeight="1" thickBot="1" x14ac:dyDescent="0.35">
      <c r="A980" s="26"/>
      <c r="B980" s="26"/>
      <c r="C980" s="26"/>
      <c r="D980" s="63" t="s">
        <v>1906</v>
      </c>
      <c r="E980" s="63"/>
      <c r="F980" s="63"/>
      <c r="G980" s="63"/>
      <c r="H980" s="63"/>
      <c r="I980" s="63"/>
      <c r="J980" s="63"/>
      <c r="K980" s="63"/>
      <c r="L980" s="63"/>
      <c r="M980" s="63"/>
    </row>
    <row r="981" spans="1:13" ht="15.15" customHeight="1" thickBot="1" x14ac:dyDescent="0.35">
      <c r="A981" s="26"/>
      <c r="B981" s="26"/>
      <c r="C981" s="26"/>
      <c r="D981" s="26"/>
      <c r="E981" s="27"/>
      <c r="F981" s="7" t="s">
        <v>1907</v>
      </c>
      <c r="G981" s="7" t="s">
        <v>1908</v>
      </c>
      <c r="H981" s="7" t="s">
        <v>1909</v>
      </c>
      <c r="I981" s="7" t="s">
        <v>1910</v>
      </c>
      <c r="J981" s="7" t="s">
        <v>1911</v>
      </c>
      <c r="K981" s="7" t="s">
        <v>1912</v>
      </c>
      <c r="L981" s="26"/>
      <c r="M981" s="26"/>
    </row>
    <row r="982" spans="1:13" ht="15.15" customHeight="1" thickBot="1" x14ac:dyDescent="0.35">
      <c r="A982" s="26"/>
      <c r="B982" s="26"/>
      <c r="C982" s="26"/>
      <c r="D982" s="28"/>
      <c r="E982" s="29"/>
      <c r="F982" s="30">
        <v>52</v>
      </c>
      <c r="G982" s="31"/>
      <c r="H982" s="31"/>
      <c r="I982" s="31"/>
      <c r="J982" s="32">
        <f>ROUND(F982,3)</f>
        <v>52</v>
      </c>
      <c r="K982" s="33"/>
      <c r="L982" s="26"/>
      <c r="M982" s="26"/>
    </row>
    <row r="983" spans="1:13" ht="15.15" customHeight="1" thickBot="1" x14ac:dyDescent="0.35">
      <c r="A983" s="26"/>
      <c r="B983" s="26"/>
      <c r="C983" s="26"/>
      <c r="D983" s="28"/>
      <c r="E983" s="25"/>
      <c r="F983" s="34">
        <v>24</v>
      </c>
      <c r="G983" s="1"/>
      <c r="H983" s="1"/>
      <c r="I983" s="1"/>
      <c r="J983" s="35">
        <f>ROUND(F983,3)</f>
        <v>24</v>
      </c>
      <c r="K983" s="5">
        <f>SUM(J982:J983)</f>
        <v>76</v>
      </c>
      <c r="L983" s="26"/>
      <c r="M983" s="26"/>
    </row>
    <row r="984" spans="1:13" ht="21.3" customHeight="1" thickBot="1" x14ac:dyDescent="0.35">
      <c r="A984" s="24" t="s">
        <v>1913</v>
      </c>
      <c r="B984" s="25" t="s">
        <v>1914</v>
      </c>
      <c r="C984" s="25" t="s">
        <v>1915</v>
      </c>
      <c r="D984" s="63" t="s">
        <v>1916</v>
      </c>
      <c r="E984" s="63"/>
      <c r="F984" s="63"/>
      <c r="G984" s="63"/>
      <c r="H984" s="63"/>
      <c r="I984" s="63"/>
      <c r="J984" s="63"/>
      <c r="K984" s="1">
        <f>ROUND(1,2)</f>
        <v>1</v>
      </c>
      <c r="L984" s="3">
        <f>ROUND(0*(1+M2/100),2)</f>
        <v>0</v>
      </c>
      <c r="M984" s="9">
        <f>ROUND(K984*L984,2)</f>
        <v>0</v>
      </c>
    </row>
    <row r="985" spans="1:13" ht="67.5" customHeight="1" thickBot="1" x14ac:dyDescent="0.35">
      <c r="A985" s="26"/>
      <c r="B985" s="26"/>
      <c r="C985" s="26"/>
      <c r="D985" s="63" t="s">
        <v>1917</v>
      </c>
      <c r="E985" s="63"/>
      <c r="F985" s="63"/>
      <c r="G985" s="63"/>
      <c r="H985" s="63"/>
      <c r="I985" s="63"/>
      <c r="J985" s="63"/>
      <c r="K985" s="63"/>
      <c r="L985" s="63"/>
      <c r="M985" s="63"/>
    </row>
    <row r="986" spans="1:13" ht="15.45" customHeight="1" thickBot="1" x14ac:dyDescent="0.35">
      <c r="A986" s="24" t="s">
        <v>1918</v>
      </c>
      <c r="B986" s="25" t="s">
        <v>1919</v>
      </c>
      <c r="C986" s="25" t="s">
        <v>1920</v>
      </c>
      <c r="D986" s="63" t="s">
        <v>1921</v>
      </c>
      <c r="E986" s="63"/>
      <c r="F986" s="63"/>
      <c r="G986" s="63"/>
      <c r="H986" s="63"/>
      <c r="I986" s="63"/>
      <c r="J986" s="63"/>
      <c r="K986" s="1">
        <f>SUM(K989:K989)</f>
        <v>8</v>
      </c>
      <c r="L986" s="3">
        <f>ROUND(0*(1+M2/100),2)</f>
        <v>0</v>
      </c>
      <c r="M986" s="9">
        <f>ROUND(K986*L986,2)</f>
        <v>0</v>
      </c>
    </row>
    <row r="987" spans="1:13" ht="30.6" customHeight="1" thickBot="1" x14ac:dyDescent="0.35">
      <c r="A987" s="26"/>
      <c r="B987" s="26"/>
      <c r="C987" s="26"/>
      <c r="D987" s="63" t="s">
        <v>1922</v>
      </c>
      <c r="E987" s="63"/>
      <c r="F987" s="63"/>
      <c r="G987" s="63"/>
      <c r="H987" s="63"/>
      <c r="I987" s="63"/>
      <c r="J987" s="63"/>
      <c r="K987" s="63"/>
      <c r="L987" s="63"/>
      <c r="M987" s="63"/>
    </row>
    <row r="988" spans="1:13" ht="15.15" customHeight="1" thickBot="1" x14ac:dyDescent="0.35">
      <c r="A988" s="26"/>
      <c r="B988" s="26"/>
      <c r="C988" s="26"/>
      <c r="D988" s="26"/>
      <c r="E988" s="27"/>
      <c r="F988" s="7" t="s">
        <v>1923</v>
      </c>
      <c r="G988" s="7" t="s">
        <v>1924</v>
      </c>
      <c r="H988" s="7" t="s">
        <v>1925</v>
      </c>
      <c r="I988" s="7" t="s">
        <v>1926</v>
      </c>
      <c r="J988" s="7" t="s">
        <v>1927</v>
      </c>
      <c r="K988" s="7" t="s">
        <v>1928</v>
      </c>
      <c r="L988" s="26"/>
      <c r="M988" s="26"/>
    </row>
    <row r="989" spans="1:13" ht="15.15" customHeight="1" thickBot="1" x14ac:dyDescent="0.35">
      <c r="A989" s="26"/>
      <c r="B989" s="26"/>
      <c r="C989" s="26"/>
      <c r="D989" s="28"/>
      <c r="E989" s="29"/>
      <c r="F989" s="30">
        <v>4</v>
      </c>
      <c r="G989" s="31">
        <v>2</v>
      </c>
      <c r="H989" s="31"/>
      <c r="I989" s="31"/>
      <c r="J989" s="32">
        <f>ROUND(F989*G989,3)</f>
        <v>8</v>
      </c>
      <c r="K989" s="6">
        <f>SUM(J989:J989)</f>
        <v>8</v>
      </c>
      <c r="L989" s="26"/>
      <c r="M989" s="26"/>
    </row>
    <row r="990" spans="1:13" ht="15.45" customHeight="1" thickBot="1" x14ac:dyDescent="0.35">
      <c r="A990" s="24" t="s">
        <v>1929</v>
      </c>
      <c r="B990" s="25" t="s">
        <v>1930</v>
      </c>
      <c r="C990" s="25" t="s">
        <v>1931</v>
      </c>
      <c r="D990" s="63" t="s">
        <v>1932</v>
      </c>
      <c r="E990" s="63"/>
      <c r="F990" s="63"/>
      <c r="G990" s="63"/>
      <c r="H990" s="63"/>
      <c r="I990" s="63"/>
      <c r="J990" s="63"/>
      <c r="K990" s="1">
        <f>SUM(K993:K993)</f>
        <v>1</v>
      </c>
      <c r="L990" s="3">
        <f>ROUND(0*(1+M2/100),2)</f>
        <v>0</v>
      </c>
      <c r="M990" s="9">
        <f>ROUND(K990*L990,2)</f>
        <v>0</v>
      </c>
    </row>
    <row r="991" spans="1:13" ht="21.3" customHeight="1" thickBot="1" x14ac:dyDescent="0.35">
      <c r="A991" s="26"/>
      <c r="B991" s="26"/>
      <c r="C991" s="26"/>
      <c r="D991" s="63" t="s">
        <v>1933</v>
      </c>
      <c r="E991" s="63"/>
      <c r="F991" s="63"/>
      <c r="G991" s="63"/>
      <c r="H991" s="63"/>
      <c r="I991" s="63"/>
      <c r="J991" s="63"/>
      <c r="K991" s="63"/>
      <c r="L991" s="63"/>
      <c r="M991" s="63"/>
    </row>
    <row r="992" spans="1:13" ht="15.15" customHeight="1" thickBot="1" x14ac:dyDescent="0.35">
      <c r="A992" s="26"/>
      <c r="B992" s="26"/>
      <c r="C992" s="26"/>
      <c r="D992" s="26"/>
      <c r="E992" s="27"/>
      <c r="F992" s="7" t="s">
        <v>1934</v>
      </c>
      <c r="G992" s="7" t="s">
        <v>1935</v>
      </c>
      <c r="H992" s="7" t="s">
        <v>1936</v>
      </c>
      <c r="I992" s="7" t="s">
        <v>1937</v>
      </c>
      <c r="J992" s="7" t="s">
        <v>1938</v>
      </c>
      <c r="K992" s="7" t="s">
        <v>1939</v>
      </c>
      <c r="L992" s="26"/>
      <c r="M992" s="26"/>
    </row>
    <row r="993" spans="1:13" ht="15.15" customHeight="1" thickBot="1" x14ac:dyDescent="0.35">
      <c r="A993" s="26"/>
      <c r="B993" s="26"/>
      <c r="C993" s="26"/>
      <c r="D993" s="28"/>
      <c r="E993" s="29"/>
      <c r="F993" s="30">
        <v>1</v>
      </c>
      <c r="G993" s="31"/>
      <c r="H993" s="31"/>
      <c r="I993" s="31"/>
      <c r="J993" s="32">
        <f>ROUND(F993,3)</f>
        <v>1</v>
      </c>
      <c r="K993" s="6">
        <f>SUM(J993:J993)</f>
        <v>1</v>
      </c>
      <c r="L993" s="26"/>
      <c r="M993" s="26"/>
    </row>
    <row r="994" spans="1:13" ht="39.75" customHeight="1" thickBot="1" x14ac:dyDescent="0.35">
      <c r="A994" s="24" t="s">
        <v>1940</v>
      </c>
      <c r="B994" s="25" t="s">
        <v>1941</v>
      </c>
      <c r="C994" s="25" t="s">
        <v>1942</v>
      </c>
      <c r="D994" s="63" t="s">
        <v>1943</v>
      </c>
      <c r="E994" s="63"/>
      <c r="F994" s="63"/>
      <c r="G994" s="63"/>
      <c r="H994" s="63"/>
      <c r="I994" s="63"/>
      <c r="J994" s="63"/>
      <c r="K994" s="1">
        <f>ROUND(200,2)</f>
        <v>200</v>
      </c>
      <c r="L994" s="3">
        <f>ROUND(0*(1+M2/100),2)</f>
        <v>0</v>
      </c>
      <c r="M994" s="9">
        <f>ROUND(K994*L994,2)</f>
        <v>0</v>
      </c>
    </row>
    <row r="995" spans="1:13" ht="85.95" customHeight="1" thickBot="1" x14ac:dyDescent="0.35">
      <c r="A995" s="26"/>
      <c r="B995" s="26"/>
      <c r="C995" s="26"/>
      <c r="D995" s="63" t="s">
        <v>1944</v>
      </c>
      <c r="E995" s="63"/>
      <c r="F995" s="63"/>
      <c r="G995" s="63"/>
      <c r="H995" s="63"/>
      <c r="I995" s="63"/>
      <c r="J995" s="63"/>
      <c r="K995" s="63"/>
      <c r="L995" s="63"/>
      <c r="M995" s="63"/>
    </row>
    <row r="996" spans="1:13" ht="15.45" customHeight="1" thickBot="1" x14ac:dyDescent="0.35">
      <c r="A996" s="38"/>
      <c r="B996" s="38"/>
      <c r="C996" s="38"/>
      <c r="D996" s="47" t="s">
        <v>1945</v>
      </c>
      <c r="E996" s="48"/>
      <c r="F996" s="48"/>
      <c r="G996" s="48"/>
      <c r="H996" s="48"/>
      <c r="I996" s="48"/>
      <c r="J996" s="48"/>
      <c r="K996" s="48"/>
      <c r="L996" s="49">
        <f>M979+M984+M986+M990+M994</f>
        <v>0</v>
      </c>
      <c r="M996" s="49">
        <f>ROUND(L996,2)</f>
        <v>0</v>
      </c>
    </row>
    <row r="997" spans="1:13" ht="15.45" customHeight="1" thickBot="1" x14ac:dyDescent="0.35">
      <c r="A997" s="50" t="s">
        <v>1946</v>
      </c>
      <c r="B997" s="50" t="s">
        <v>1947</v>
      </c>
      <c r="C997" s="51"/>
      <c r="D997" s="67" t="s">
        <v>1948</v>
      </c>
      <c r="E997" s="67"/>
      <c r="F997" s="67"/>
      <c r="G997" s="67"/>
      <c r="H997" s="67"/>
      <c r="I997" s="67"/>
      <c r="J997" s="67"/>
      <c r="K997" s="51"/>
      <c r="L997" s="52">
        <f>L1018</f>
        <v>0</v>
      </c>
      <c r="M997" s="52">
        <f>ROUND(L997,2)</f>
        <v>0</v>
      </c>
    </row>
    <row r="998" spans="1:13" ht="15.45" customHeight="1" thickBot="1" x14ac:dyDescent="0.35">
      <c r="A998" s="24" t="s">
        <v>1949</v>
      </c>
      <c r="B998" s="25" t="s">
        <v>1950</v>
      </c>
      <c r="C998" s="25" t="s">
        <v>1951</v>
      </c>
      <c r="D998" s="63" t="s">
        <v>1952</v>
      </c>
      <c r="E998" s="63"/>
      <c r="F998" s="63"/>
      <c r="G998" s="63"/>
      <c r="H998" s="63"/>
      <c r="I998" s="63"/>
      <c r="J998" s="63"/>
      <c r="K998" s="1">
        <f>SUM(K1001:K1001)</f>
        <v>850</v>
      </c>
      <c r="L998" s="3">
        <f>ROUND(0*(1+M2/100),2)</f>
        <v>0</v>
      </c>
      <c r="M998" s="9">
        <f>ROUND(K998*L998,2)</f>
        <v>0</v>
      </c>
    </row>
    <row r="999" spans="1:13" ht="58.35" customHeight="1" thickBot="1" x14ac:dyDescent="0.35">
      <c r="A999" s="26"/>
      <c r="B999" s="26"/>
      <c r="C999" s="26"/>
      <c r="D999" s="63" t="s">
        <v>1953</v>
      </c>
      <c r="E999" s="63"/>
      <c r="F999" s="63"/>
      <c r="G999" s="63"/>
      <c r="H999" s="63"/>
      <c r="I999" s="63"/>
      <c r="J999" s="63"/>
      <c r="K999" s="63"/>
      <c r="L999" s="63"/>
      <c r="M999" s="63"/>
    </row>
    <row r="1000" spans="1:13" ht="15.15" customHeight="1" thickBot="1" x14ac:dyDescent="0.35">
      <c r="A1000" s="26"/>
      <c r="B1000" s="26"/>
      <c r="C1000" s="26"/>
      <c r="D1000" s="26"/>
      <c r="E1000" s="27"/>
      <c r="F1000" s="7" t="s">
        <v>1954</v>
      </c>
      <c r="G1000" s="7" t="s">
        <v>1955</v>
      </c>
      <c r="H1000" s="7" t="s">
        <v>1956</v>
      </c>
      <c r="I1000" s="7" t="s">
        <v>1957</v>
      </c>
      <c r="J1000" s="7" t="s">
        <v>1958</v>
      </c>
      <c r="K1000" s="7" t="s">
        <v>1959</v>
      </c>
      <c r="L1000" s="26"/>
      <c r="M1000" s="26"/>
    </row>
    <row r="1001" spans="1:13" ht="15.15" customHeight="1" thickBot="1" x14ac:dyDescent="0.35">
      <c r="A1001" s="26"/>
      <c r="B1001" s="26"/>
      <c r="C1001" s="26"/>
      <c r="D1001" s="28"/>
      <c r="E1001" s="29"/>
      <c r="F1001" s="30">
        <v>1</v>
      </c>
      <c r="G1001" s="31">
        <v>850</v>
      </c>
      <c r="H1001" s="31"/>
      <c r="I1001" s="31"/>
      <c r="J1001" s="32">
        <f>ROUND(F1001*G1001,3)</f>
        <v>850</v>
      </c>
      <c r="K1001" s="6">
        <f>SUM(J1001:J1001)</f>
        <v>850</v>
      </c>
      <c r="L1001" s="26"/>
      <c r="M1001" s="26"/>
    </row>
    <row r="1002" spans="1:13" ht="15.45" customHeight="1" thickBot="1" x14ac:dyDescent="0.35">
      <c r="A1002" s="24" t="s">
        <v>1960</v>
      </c>
      <c r="B1002" s="25" t="s">
        <v>1961</v>
      </c>
      <c r="C1002" s="25" t="s">
        <v>1962</v>
      </c>
      <c r="D1002" s="63" t="s">
        <v>1963</v>
      </c>
      <c r="E1002" s="63"/>
      <c r="F1002" s="63"/>
      <c r="G1002" s="63"/>
      <c r="H1002" s="63"/>
      <c r="I1002" s="63"/>
      <c r="J1002" s="63"/>
      <c r="K1002" s="1">
        <f>SUM(K1005:K1005)</f>
        <v>540</v>
      </c>
      <c r="L1002" s="3">
        <f>ROUND(0*(1+M2/100),2)</f>
        <v>0</v>
      </c>
      <c r="M1002" s="9">
        <f>ROUND(K1002*L1002,2)</f>
        <v>0</v>
      </c>
    </row>
    <row r="1003" spans="1:13" ht="58.35" customHeight="1" thickBot="1" x14ac:dyDescent="0.35">
      <c r="A1003" s="26"/>
      <c r="B1003" s="26"/>
      <c r="C1003" s="26"/>
      <c r="D1003" s="63" t="s">
        <v>1964</v>
      </c>
      <c r="E1003" s="63"/>
      <c r="F1003" s="63"/>
      <c r="G1003" s="63"/>
      <c r="H1003" s="63"/>
      <c r="I1003" s="63"/>
      <c r="J1003" s="63"/>
      <c r="K1003" s="63"/>
      <c r="L1003" s="63"/>
      <c r="M1003" s="63"/>
    </row>
    <row r="1004" spans="1:13" ht="15.15" customHeight="1" thickBot="1" x14ac:dyDescent="0.35">
      <c r="A1004" s="26"/>
      <c r="B1004" s="26"/>
      <c r="C1004" s="26"/>
      <c r="D1004" s="26"/>
      <c r="E1004" s="27"/>
      <c r="F1004" s="7" t="s">
        <v>1965</v>
      </c>
      <c r="G1004" s="7" t="s">
        <v>1966</v>
      </c>
      <c r="H1004" s="7" t="s">
        <v>1967</v>
      </c>
      <c r="I1004" s="7" t="s">
        <v>1968</v>
      </c>
      <c r="J1004" s="7" t="s">
        <v>1969</v>
      </c>
      <c r="K1004" s="7" t="s">
        <v>1970</v>
      </c>
      <c r="L1004" s="26"/>
      <c r="M1004" s="26"/>
    </row>
    <row r="1005" spans="1:13" ht="15.15" customHeight="1" thickBot="1" x14ac:dyDescent="0.35">
      <c r="A1005" s="26"/>
      <c r="B1005" s="26"/>
      <c r="C1005" s="26"/>
      <c r="D1005" s="28"/>
      <c r="E1005" s="29"/>
      <c r="F1005" s="30">
        <v>1</v>
      </c>
      <c r="G1005" s="31">
        <v>540</v>
      </c>
      <c r="H1005" s="31"/>
      <c r="I1005" s="31"/>
      <c r="J1005" s="32">
        <f>ROUND(F1005*G1005,3)</f>
        <v>540</v>
      </c>
      <c r="K1005" s="6">
        <f>SUM(J1005:J1005)</f>
        <v>540</v>
      </c>
      <c r="L1005" s="26"/>
      <c r="M1005" s="26"/>
    </row>
    <row r="1006" spans="1:13" ht="15.45" customHeight="1" thickBot="1" x14ac:dyDescent="0.35">
      <c r="A1006" s="24" t="s">
        <v>1971</v>
      </c>
      <c r="B1006" s="25" t="s">
        <v>1972</v>
      </c>
      <c r="C1006" s="25" t="s">
        <v>1973</v>
      </c>
      <c r="D1006" s="63" t="s">
        <v>1974</v>
      </c>
      <c r="E1006" s="63"/>
      <c r="F1006" s="63"/>
      <c r="G1006" s="63"/>
      <c r="H1006" s="63"/>
      <c r="I1006" s="63"/>
      <c r="J1006" s="63"/>
      <c r="K1006" s="1">
        <f>SUM(K1009:K1009)</f>
        <v>50</v>
      </c>
      <c r="L1006" s="3">
        <f>ROUND(0*(1+M2/100),2)</f>
        <v>0</v>
      </c>
      <c r="M1006" s="9">
        <f>ROUND(K1006*L1006,2)</f>
        <v>0</v>
      </c>
    </row>
    <row r="1007" spans="1:13" ht="58.35" customHeight="1" thickBot="1" x14ac:dyDescent="0.35">
      <c r="A1007" s="26"/>
      <c r="B1007" s="26"/>
      <c r="C1007" s="26"/>
      <c r="D1007" s="63" t="s">
        <v>1975</v>
      </c>
      <c r="E1007" s="63"/>
      <c r="F1007" s="63"/>
      <c r="G1007" s="63"/>
      <c r="H1007" s="63"/>
      <c r="I1007" s="63"/>
      <c r="J1007" s="63"/>
      <c r="K1007" s="63"/>
      <c r="L1007" s="63"/>
      <c r="M1007" s="63"/>
    </row>
    <row r="1008" spans="1:13" ht="15.15" customHeight="1" thickBot="1" x14ac:dyDescent="0.35">
      <c r="A1008" s="26"/>
      <c r="B1008" s="26"/>
      <c r="C1008" s="26"/>
      <c r="D1008" s="26"/>
      <c r="E1008" s="27"/>
      <c r="F1008" s="7" t="s">
        <v>1976</v>
      </c>
      <c r="G1008" s="7" t="s">
        <v>1977</v>
      </c>
      <c r="H1008" s="7" t="s">
        <v>1978</v>
      </c>
      <c r="I1008" s="7" t="s">
        <v>1979</v>
      </c>
      <c r="J1008" s="7" t="s">
        <v>1980</v>
      </c>
      <c r="K1008" s="7" t="s">
        <v>1981</v>
      </c>
      <c r="L1008" s="26"/>
      <c r="M1008" s="26"/>
    </row>
    <row r="1009" spans="1:13" ht="15.15" customHeight="1" thickBot="1" x14ac:dyDescent="0.35">
      <c r="A1009" s="26"/>
      <c r="B1009" s="26"/>
      <c r="C1009" s="26"/>
      <c r="D1009" s="28"/>
      <c r="E1009" s="29"/>
      <c r="F1009" s="30">
        <v>1</v>
      </c>
      <c r="G1009" s="31">
        <v>50</v>
      </c>
      <c r="H1009" s="31"/>
      <c r="I1009" s="31"/>
      <c r="J1009" s="32">
        <f>ROUND(F1009*G1009,3)</f>
        <v>50</v>
      </c>
      <c r="K1009" s="6">
        <f>SUM(J1009:J1009)</f>
        <v>50</v>
      </c>
      <c r="L1009" s="26"/>
      <c r="M1009" s="26"/>
    </row>
    <row r="1010" spans="1:13" ht="15.45" customHeight="1" thickBot="1" x14ac:dyDescent="0.35">
      <c r="A1010" s="24" t="s">
        <v>1982</v>
      </c>
      <c r="B1010" s="25" t="s">
        <v>1983</v>
      </c>
      <c r="C1010" s="25" t="s">
        <v>1984</v>
      </c>
      <c r="D1010" s="63" t="s">
        <v>1985</v>
      </c>
      <c r="E1010" s="63"/>
      <c r="F1010" s="63"/>
      <c r="G1010" s="63"/>
      <c r="H1010" s="63"/>
      <c r="I1010" s="63"/>
      <c r="J1010" s="63"/>
      <c r="K1010" s="1">
        <f>ROUND(30,2)</f>
        <v>30</v>
      </c>
      <c r="L1010" s="3">
        <f>ROUND(0*(1+M2/100),2)</f>
        <v>0</v>
      </c>
      <c r="M1010" s="9">
        <f>ROUND(K1010*L1010,2)</f>
        <v>0</v>
      </c>
    </row>
    <row r="1011" spans="1:13" ht="58.35" customHeight="1" thickBot="1" x14ac:dyDescent="0.35">
      <c r="A1011" s="26"/>
      <c r="B1011" s="26"/>
      <c r="C1011" s="26"/>
      <c r="D1011" s="63" t="s">
        <v>1986</v>
      </c>
      <c r="E1011" s="63"/>
      <c r="F1011" s="63"/>
      <c r="G1011" s="63"/>
      <c r="H1011" s="63"/>
      <c r="I1011" s="63"/>
      <c r="J1011" s="63"/>
      <c r="K1011" s="63"/>
      <c r="L1011" s="63"/>
      <c r="M1011" s="63"/>
    </row>
    <row r="1012" spans="1:13" ht="15.45" customHeight="1" thickBot="1" x14ac:dyDescent="0.35">
      <c r="A1012" s="24" t="s">
        <v>1987</v>
      </c>
      <c r="B1012" s="25" t="s">
        <v>1988</v>
      </c>
      <c r="C1012" s="25" t="s">
        <v>1989</v>
      </c>
      <c r="D1012" s="63" t="s">
        <v>1990</v>
      </c>
      <c r="E1012" s="63"/>
      <c r="F1012" s="63"/>
      <c r="G1012" s="63"/>
      <c r="H1012" s="63"/>
      <c r="I1012" s="63"/>
      <c r="J1012" s="63"/>
      <c r="K1012" s="1">
        <f>ROUND(150,2)</f>
        <v>150</v>
      </c>
      <c r="L1012" s="3">
        <f>ROUND(0*(1+M2/100),2)</f>
        <v>0</v>
      </c>
      <c r="M1012" s="9">
        <f>ROUND(K1012*L1012,2)</f>
        <v>0</v>
      </c>
    </row>
    <row r="1013" spans="1:13" ht="58.35" customHeight="1" thickBot="1" x14ac:dyDescent="0.35">
      <c r="A1013" s="26"/>
      <c r="B1013" s="26"/>
      <c r="C1013" s="26"/>
      <c r="D1013" s="63" t="s">
        <v>1991</v>
      </c>
      <c r="E1013" s="63"/>
      <c r="F1013" s="63"/>
      <c r="G1013" s="63"/>
      <c r="H1013" s="63"/>
      <c r="I1013" s="63"/>
      <c r="J1013" s="63"/>
      <c r="K1013" s="63"/>
      <c r="L1013" s="63"/>
      <c r="M1013" s="63"/>
    </row>
    <row r="1014" spans="1:13" ht="15.45" customHeight="1" thickBot="1" x14ac:dyDescent="0.35">
      <c r="A1014" s="24" t="s">
        <v>1992</v>
      </c>
      <c r="B1014" s="25" t="s">
        <v>1993</v>
      </c>
      <c r="C1014" s="25" t="s">
        <v>1994</v>
      </c>
      <c r="D1014" s="63" t="s">
        <v>1995</v>
      </c>
      <c r="E1014" s="63"/>
      <c r="F1014" s="63"/>
      <c r="G1014" s="63"/>
      <c r="H1014" s="63"/>
      <c r="I1014" s="63"/>
      <c r="J1014" s="63"/>
      <c r="K1014" s="1">
        <f>ROUND(50,2)</f>
        <v>50</v>
      </c>
      <c r="L1014" s="3">
        <f>ROUND(0*(1+M2/100),2)</f>
        <v>0</v>
      </c>
      <c r="M1014" s="9">
        <f>ROUND(K1014*L1014,2)</f>
        <v>0</v>
      </c>
    </row>
    <row r="1015" spans="1:13" ht="58.35" customHeight="1" thickBot="1" x14ac:dyDescent="0.35">
      <c r="A1015" s="26"/>
      <c r="B1015" s="26"/>
      <c r="C1015" s="26"/>
      <c r="D1015" s="63" t="s">
        <v>1996</v>
      </c>
      <c r="E1015" s="63"/>
      <c r="F1015" s="63"/>
      <c r="G1015" s="63"/>
      <c r="H1015" s="63"/>
      <c r="I1015" s="63"/>
      <c r="J1015" s="63"/>
      <c r="K1015" s="63"/>
      <c r="L1015" s="63"/>
      <c r="M1015" s="63"/>
    </row>
    <row r="1016" spans="1:13" ht="15.45" customHeight="1" thickBot="1" x14ac:dyDescent="0.35">
      <c r="A1016" s="24" t="s">
        <v>1997</v>
      </c>
      <c r="B1016" s="25" t="s">
        <v>1998</v>
      </c>
      <c r="C1016" s="25" t="s">
        <v>1999</v>
      </c>
      <c r="D1016" s="63" t="s">
        <v>2000</v>
      </c>
      <c r="E1016" s="63"/>
      <c r="F1016" s="63"/>
      <c r="G1016" s="63"/>
      <c r="H1016" s="63"/>
      <c r="I1016" s="63"/>
      <c r="J1016" s="63"/>
      <c r="K1016" s="1">
        <f>ROUND(200,2)</f>
        <v>200</v>
      </c>
      <c r="L1016" s="3">
        <f>ROUND(0*(1+M2/100),2)</f>
        <v>0</v>
      </c>
      <c r="M1016" s="9">
        <f>ROUND(K1016*L1016,2)</f>
        <v>0</v>
      </c>
    </row>
    <row r="1017" spans="1:13" ht="49.05" customHeight="1" thickBot="1" x14ac:dyDescent="0.35">
      <c r="A1017" s="26"/>
      <c r="B1017" s="26"/>
      <c r="C1017" s="26"/>
      <c r="D1017" s="63" t="s">
        <v>2001</v>
      </c>
      <c r="E1017" s="63"/>
      <c r="F1017" s="63"/>
      <c r="G1017" s="63"/>
      <c r="H1017" s="63"/>
      <c r="I1017" s="63"/>
      <c r="J1017" s="63"/>
      <c r="K1017" s="63"/>
      <c r="L1017" s="63"/>
      <c r="M1017" s="63"/>
    </row>
    <row r="1018" spans="1:13" ht="15.45" customHeight="1" thickBot="1" x14ac:dyDescent="0.35">
      <c r="A1018" s="38"/>
      <c r="B1018" s="38"/>
      <c r="C1018" s="38"/>
      <c r="D1018" s="47" t="s">
        <v>2002</v>
      </c>
      <c r="E1018" s="48"/>
      <c r="F1018" s="48"/>
      <c r="G1018" s="48"/>
      <c r="H1018" s="48"/>
      <c r="I1018" s="48"/>
      <c r="J1018" s="48"/>
      <c r="K1018" s="48"/>
      <c r="L1018" s="49">
        <f>M998+M1002+M1006+M1010+M1012+M1014+M1016</f>
        <v>0</v>
      </c>
      <c r="M1018" s="49">
        <f>ROUND(L1018,2)</f>
        <v>0</v>
      </c>
    </row>
    <row r="1019" spans="1:13" ht="15.45" customHeight="1" thickBot="1" x14ac:dyDescent="0.35">
      <c r="A1019" s="50" t="s">
        <v>2003</v>
      </c>
      <c r="B1019" s="50" t="s">
        <v>2004</v>
      </c>
      <c r="C1019" s="51"/>
      <c r="D1019" s="67" t="s">
        <v>2005</v>
      </c>
      <c r="E1019" s="67"/>
      <c r="F1019" s="67"/>
      <c r="G1019" s="67"/>
      <c r="H1019" s="67"/>
      <c r="I1019" s="67"/>
      <c r="J1019" s="67"/>
      <c r="K1019" s="51"/>
      <c r="L1019" s="52">
        <f>L1044</f>
        <v>0</v>
      </c>
      <c r="M1019" s="52">
        <f>ROUND(L1019,2)</f>
        <v>0</v>
      </c>
    </row>
    <row r="1020" spans="1:13" ht="21.3" customHeight="1" thickBot="1" x14ac:dyDescent="0.35">
      <c r="A1020" s="24" t="s">
        <v>2006</v>
      </c>
      <c r="B1020" s="25" t="s">
        <v>2007</v>
      </c>
      <c r="C1020" s="25" t="s">
        <v>2008</v>
      </c>
      <c r="D1020" s="63" t="s">
        <v>2009</v>
      </c>
      <c r="E1020" s="63"/>
      <c r="F1020" s="63"/>
      <c r="G1020" s="63"/>
      <c r="H1020" s="63"/>
      <c r="I1020" s="63"/>
      <c r="J1020" s="63"/>
      <c r="K1020" s="1">
        <f>SUM(K1023:K1023)</f>
        <v>2</v>
      </c>
      <c r="L1020" s="3">
        <f>ROUND(0*(1+M2/100),2)</f>
        <v>0</v>
      </c>
      <c r="M1020" s="9">
        <f>ROUND(K1020*L1020,2)</f>
        <v>0</v>
      </c>
    </row>
    <row r="1021" spans="1:13" ht="58.35" customHeight="1" thickBot="1" x14ac:dyDescent="0.35">
      <c r="A1021" s="26"/>
      <c r="B1021" s="26"/>
      <c r="C1021" s="26"/>
      <c r="D1021" s="63" t="s">
        <v>2010</v>
      </c>
      <c r="E1021" s="63"/>
      <c r="F1021" s="63"/>
      <c r="G1021" s="63"/>
      <c r="H1021" s="63"/>
      <c r="I1021" s="63"/>
      <c r="J1021" s="63"/>
      <c r="K1021" s="63"/>
      <c r="L1021" s="63"/>
      <c r="M1021" s="63"/>
    </row>
    <row r="1022" spans="1:13" ht="15.15" customHeight="1" thickBot="1" x14ac:dyDescent="0.35">
      <c r="A1022" s="26"/>
      <c r="B1022" s="26"/>
      <c r="C1022" s="26"/>
      <c r="D1022" s="26"/>
      <c r="E1022" s="27"/>
      <c r="F1022" s="7" t="s">
        <v>2011</v>
      </c>
      <c r="G1022" s="7" t="s">
        <v>2012</v>
      </c>
      <c r="H1022" s="7" t="s">
        <v>2013</v>
      </c>
      <c r="I1022" s="7" t="s">
        <v>2014</v>
      </c>
      <c r="J1022" s="7" t="s">
        <v>2015</v>
      </c>
      <c r="K1022" s="7" t="s">
        <v>2016</v>
      </c>
      <c r="L1022" s="26"/>
      <c r="M1022" s="26"/>
    </row>
    <row r="1023" spans="1:13" ht="15.15" customHeight="1" thickBot="1" x14ac:dyDescent="0.35">
      <c r="A1023" s="26"/>
      <c r="B1023" s="26"/>
      <c r="C1023" s="26"/>
      <c r="D1023" s="28"/>
      <c r="E1023" s="29"/>
      <c r="F1023" s="30">
        <v>2</v>
      </c>
      <c r="G1023" s="31"/>
      <c r="H1023" s="31"/>
      <c r="I1023" s="31"/>
      <c r="J1023" s="32">
        <f>ROUND(F1023,3)</f>
        <v>2</v>
      </c>
      <c r="K1023" s="6">
        <f>SUM(J1023:J1023)</f>
        <v>2</v>
      </c>
      <c r="L1023" s="26"/>
      <c r="M1023" s="26"/>
    </row>
    <row r="1024" spans="1:13" ht="30.6" customHeight="1" thickBot="1" x14ac:dyDescent="0.35">
      <c r="A1024" s="24" t="s">
        <v>2017</v>
      </c>
      <c r="B1024" s="25" t="s">
        <v>2018</v>
      </c>
      <c r="C1024" s="25" t="s">
        <v>2019</v>
      </c>
      <c r="D1024" s="63" t="s">
        <v>2020</v>
      </c>
      <c r="E1024" s="63"/>
      <c r="F1024" s="63"/>
      <c r="G1024" s="63"/>
      <c r="H1024" s="63"/>
      <c r="I1024" s="63"/>
      <c r="J1024" s="63"/>
      <c r="K1024" s="1">
        <f>SUM(K1027:K1027)</f>
        <v>14</v>
      </c>
      <c r="L1024" s="3">
        <f>ROUND(0*(1+M2/100),2)</f>
        <v>0</v>
      </c>
      <c r="M1024" s="9">
        <f>ROUND(K1024*L1024,2)</f>
        <v>0</v>
      </c>
    </row>
    <row r="1025" spans="1:13" ht="58.35" customHeight="1" thickBot="1" x14ac:dyDescent="0.35">
      <c r="A1025" s="26"/>
      <c r="B1025" s="26"/>
      <c r="C1025" s="26"/>
      <c r="D1025" s="63" t="s">
        <v>2021</v>
      </c>
      <c r="E1025" s="63"/>
      <c r="F1025" s="63"/>
      <c r="G1025" s="63"/>
      <c r="H1025" s="63"/>
      <c r="I1025" s="63"/>
      <c r="J1025" s="63"/>
      <c r="K1025" s="63"/>
      <c r="L1025" s="63"/>
      <c r="M1025" s="63"/>
    </row>
    <row r="1026" spans="1:13" ht="15.15" customHeight="1" thickBot="1" x14ac:dyDescent="0.35">
      <c r="A1026" s="26"/>
      <c r="B1026" s="26"/>
      <c r="C1026" s="26"/>
      <c r="D1026" s="26"/>
      <c r="E1026" s="27"/>
      <c r="F1026" s="7" t="s">
        <v>2022</v>
      </c>
      <c r="G1026" s="7" t="s">
        <v>2023</v>
      </c>
      <c r="H1026" s="7" t="s">
        <v>2024</v>
      </c>
      <c r="I1026" s="7" t="s">
        <v>2025</v>
      </c>
      <c r="J1026" s="7" t="s">
        <v>2026</v>
      </c>
      <c r="K1026" s="7" t="s">
        <v>2027</v>
      </c>
      <c r="L1026" s="26"/>
      <c r="M1026" s="26"/>
    </row>
    <row r="1027" spans="1:13" ht="15.15" customHeight="1" thickBot="1" x14ac:dyDescent="0.35">
      <c r="A1027" s="26"/>
      <c r="B1027" s="26"/>
      <c r="C1027" s="26"/>
      <c r="D1027" s="28"/>
      <c r="E1027" s="29"/>
      <c r="F1027" s="30">
        <v>14</v>
      </c>
      <c r="G1027" s="31"/>
      <c r="H1027" s="31"/>
      <c r="I1027" s="31"/>
      <c r="J1027" s="32">
        <f>ROUND(F1027,3)</f>
        <v>14</v>
      </c>
      <c r="K1027" s="6">
        <f>SUM(J1027:J1027)</f>
        <v>14</v>
      </c>
      <c r="L1027" s="26"/>
      <c r="M1027" s="26"/>
    </row>
    <row r="1028" spans="1:13" ht="30.6" customHeight="1" thickBot="1" x14ac:dyDescent="0.35">
      <c r="A1028" s="24" t="s">
        <v>2028</v>
      </c>
      <c r="B1028" s="25" t="s">
        <v>2029</v>
      </c>
      <c r="C1028" s="25" t="s">
        <v>2030</v>
      </c>
      <c r="D1028" s="63" t="s">
        <v>2031</v>
      </c>
      <c r="E1028" s="63"/>
      <c r="F1028" s="63"/>
      <c r="G1028" s="63"/>
      <c r="H1028" s="63"/>
      <c r="I1028" s="63"/>
      <c r="J1028" s="63"/>
      <c r="K1028" s="1">
        <f>SUM(K1031:K1031)</f>
        <v>5</v>
      </c>
      <c r="L1028" s="3">
        <f>ROUND(0*(1+M2/100),2)</f>
        <v>0</v>
      </c>
      <c r="M1028" s="9">
        <f>ROUND(K1028*L1028,2)</f>
        <v>0</v>
      </c>
    </row>
    <row r="1029" spans="1:13" ht="49.05" customHeight="1" thickBot="1" x14ac:dyDescent="0.35">
      <c r="A1029" s="26"/>
      <c r="B1029" s="26"/>
      <c r="C1029" s="26"/>
      <c r="D1029" s="63" t="s">
        <v>2032</v>
      </c>
      <c r="E1029" s="63"/>
      <c r="F1029" s="63"/>
      <c r="G1029" s="63"/>
      <c r="H1029" s="63"/>
      <c r="I1029" s="63"/>
      <c r="J1029" s="63"/>
      <c r="K1029" s="63"/>
      <c r="L1029" s="63"/>
      <c r="M1029" s="63"/>
    </row>
    <row r="1030" spans="1:13" ht="15.15" customHeight="1" thickBot="1" x14ac:dyDescent="0.35">
      <c r="A1030" s="26"/>
      <c r="B1030" s="26"/>
      <c r="C1030" s="26"/>
      <c r="D1030" s="26"/>
      <c r="E1030" s="27"/>
      <c r="F1030" s="7" t="s">
        <v>2033</v>
      </c>
      <c r="G1030" s="7" t="s">
        <v>2034</v>
      </c>
      <c r="H1030" s="7" t="s">
        <v>2035</v>
      </c>
      <c r="I1030" s="7" t="s">
        <v>2036</v>
      </c>
      <c r="J1030" s="7" t="s">
        <v>2037</v>
      </c>
      <c r="K1030" s="7" t="s">
        <v>2038</v>
      </c>
      <c r="L1030" s="26"/>
      <c r="M1030" s="26"/>
    </row>
    <row r="1031" spans="1:13" ht="15.15" customHeight="1" thickBot="1" x14ac:dyDescent="0.35">
      <c r="A1031" s="26"/>
      <c r="B1031" s="26"/>
      <c r="C1031" s="26"/>
      <c r="D1031" s="28"/>
      <c r="E1031" s="29"/>
      <c r="F1031" s="30">
        <v>5</v>
      </c>
      <c r="G1031" s="31"/>
      <c r="H1031" s="31"/>
      <c r="I1031" s="31"/>
      <c r="J1031" s="32">
        <f>ROUND(F1031,3)</f>
        <v>5</v>
      </c>
      <c r="K1031" s="6">
        <f>SUM(J1031:J1031)</f>
        <v>5</v>
      </c>
      <c r="L1031" s="26"/>
      <c r="M1031" s="26"/>
    </row>
    <row r="1032" spans="1:13" ht="30.6" customHeight="1" thickBot="1" x14ac:dyDescent="0.35">
      <c r="A1032" s="24" t="s">
        <v>2039</v>
      </c>
      <c r="B1032" s="25" t="s">
        <v>2040</v>
      </c>
      <c r="C1032" s="25" t="s">
        <v>2041</v>
      </c>
      <c r="D1032" s="63" t="s">
        <v>2042</v>
      </c>
      <c r="E1032" s="63"/>
      <c r="F1032" s="63"/>
      <c r="G1032" s="63"/>
      <c r="H1032" s="63"/>
      <c r="I1032" s="63"/>
      <c r="J1032" s="63"/>
      <c r="K1032" s="1">
        <f>SUM(K1035:K1035)</f>
        <v>3</v>
      </c>
      <c r="L1032" s="3">
        <f>ROUND(0*(1+M2/100),2)</f>
        <v>0</v>
      </c>
      <c r="M1032" s="9">
        <f>ROUND(K1032*L1032,2)</f>
        <v>0</v>
      </c>
    </row>
    <row r="1033" spans="1:13" ht="49.05" customHeight="1" thickBot="1" x14ac:dyDescent="0.35">
      <c r="A1033" s="26"/>
      <c r="B1033" s="26"/>
      <c r="C1033" s="26"/>
      <c r="D1033" s="63" t="s">
        <v>2043</v>
      </c>
      <c r="E1033" s="63"/>
      <c r="F1033" s="63"/>
      <c r="G1033" s="63"/>
      <c r="H1033" s="63"/>
      <c r="I1033" s="63"/>
      <c r="J1033" s="63"/>
      <c r="K1033" s="63"/>
      <c r="L1033" s="63"/>
      <c r="M1033" s="63"/>
    </row>
    <row r="1034" spans="1:13" ht="15.15" customHeight="1" thickBot="1" x14ac:dyDescent="0.35">
      <c r="A1034" s="26"/>
      <c r="B1034" s="26"/>
      <c r="C1034" s="26"/>
      <c r="D1034" s="26"/>
      <c r="E1034" s="27"/>
      <c r="F1034" s="7" t="s">
        <v>2044</v>
      </c>
      <c r="G1034" s="7" t="s">
        <v>2045</v>
      </c>
      <c r="H1034" s="7" t="s">
        <v>2046</v>
      </c>
      <c r="I1034" s="7" t="s">
        <v>2047</v>
      </c>
      <c r="J1034" s="7" t="s">
        <v>2048</v>
      </c>
      <c r="K1034" s="7" t="s">
        <v>2049</v>
      </c>
      <c r="L1034" s="26"/>
      <c r="M1034" s="26"/>
    </row>
    <row r="1035" spans="1:13" ht="15.15" customHeight="1" thickBot="1" x14ac:dyDescent="0.35">
      <c r="A1035" s="26"/>
      <c r="B1035" s="26"/>
      <c r="C1035" s="26"/>
      <c r="D1035" s="28"/>
      <c r="E1035" s="29"/>
      <c r="F1035" s="30">
        <v>3</v>
      </c>
      <c r="G1035" s="31"/>
      <c r="H1035" s="31"/>
      <c r="I1035" s="31"/>
      <c r="J1035" s="32">
        <f>ROUND(F1035,3)</f>
        <v>3</v>
      </c>
      <c r="K1035" s="6">
        <f>SUM(J1035:J1035)</f>
        <v>3</v>
      </c>
      <c r="L1035" s="26"/>
      <c r="M1035" s="26"/>
    </row>
    <row r="1036" spans="1:13" ht="15.45" customHeight="1" thickBot="1" x14ac:dyDescent="0.35">
      <c r="A1036" s="24" t="s">
        <v>2050</v>
      </c>
      <c r="B1036" s="25" t="s">
        <v>2051</v>
      </c>
      <c r="C1036" s="25" t="s">
        <v>2052</v>
      </c>
      <c r="D1036" s="63" t="s">
        <v>2053</v>
      </c>
      <c r="E1036" s="63"/>
      <c r="F1036" s="63"/>
      <c r="G1036" s="63"/>
      <c r="H1036" s="63"/>
      <c r="I1036" s="63"/>
      <c r="J1036" s="63"/>
      <c r="K1036" s="1">
        <f>SUM(K1039:K1039)</f>
        <v>5</v>
      </c>
      <c r="L1036" s="3">
        <f>ROUND(0*(1+M2/100),2)</f>
        <v>0</v>
      </c>
      <c r="M1036" s="9">
        <f>ROUND(K1036*L1036,2)</f>
        <v>0</v>
      </c>
    </row>
    <row r="1037" spans="1:13" ht="49.05" customHeight="1" thickBot="1" x14ac:dyDescent="0.35">
      <c r="A1037" s="26"/>
      <c r="B1037" s="26"/>
      <c r="C1037" s="26"/>
      <c r="D1037" s="63" t="s">
        <v>2054</v>
      </c>
      <c r="E1037" s="63"/>
      <c r="F1037" s="63"/>
      <c r="G1037" s="63"/>
      <c r="H1037" s="63"/>
      <c r="I1037" s="63"/>
      <c r="J1037" s="63"/>
      <c r="K1037" s="63"/>
      <c r="L1037" s="63"/>
      <c r="M1037" s="63"/>
    </row>
    <row r="1038" spans="1:13" ht="15.15" customHeight="1" thickBot="1" x14ac:dyDescent="0.35">
      <c r="A1038" s="26"/>
      <c r="B1038" s="26"/>
      <c r="C1038" s="26"/>
      <c r="D1038" s="26"/>
      <c r="E1038" s="27"/>
      <c r="F1038" s="7" t="s">
        <v>2055</v>
      </c>
      <c r="G1038" s="7" t="s">
        <v>2056</v>
      </c>
      <c r="H1038" s="7" t="s">
        <v>2057</v>
      </c>
      <c r="I1038" s="7" t="s">
        <v>2058</v>
      </c>
      <c r="J1038" s="7" t="s">
        <v>2059</v>
      </c>
      <c r="K1038" s="7" t="s">
        <v>2060</v>
      </c>
      <c r="L1038" s="26"/>
      <c r="M1038" s="26"/>
    </row>
    <row r="1039" spans="1:13" ht="15.15" customHeight="1" thickBot="1" x14ac:dyDescent="0.35">
      <c r="A1039" s="26"/>
      <c r="B1039" s="26"/>
      <c r="C1039" s="26"/>
      <c r="D1039" s="28"/>
      <c r="E1039" s="29"/>
      <c r="F1039" s="30">
        <v>5</v>
      </c>
      <c r="G1039" s="31"/>
      <c r="H1039" s="31"/>
      <c r="I1039" s="31"/>
      <c r="J1039" s="32">
        <f>ROUND(F1039,3)</f>
        <v>5</v>
      </c>
      <c r="K1039" s="6">
        <f>SUM(J1039:J1039)</f>
        <v>5</v>
      </c>
      <c r="L1039" s="26"/>
      <c r="M1039" s="26"/>
    </row>
    <row r="1040" spans="1:13" ht="15.45" customHeight="1" thickBot="1" x14ac:dyDescent="0.35">
      <c r="A1040" s="24" t="s">
        <v>2061</v>
      </c>
      <c r="B1040" s="25" t="s">
        <v>2062</v>
      </c>
      <c r="C1040" s="25" t="s">
        <v>2063</v>
      </c>
      <c r="D1040" s="63" t="s">
        <v>2064</v>
      </c>
      <c r="E1040" s="63"/>
      <c r="F1040" s="63"/>
      <c r="G1040" s="63"/>
      <c r="H1040" s="63"/>
      <c r="I1040" s="63"/>
      <c r="J1040" s="63"/>
      <c r="K1040" s="1">
        <f>ROUND(1,2)</f>
        <v>1</v>
      </c>
      <c r="L1040" s="3">
        <f>ROUND(0*(1+M2/100),2)</f>
        <v>0</v>
      </c>
      <c r="M1040" s="9">
        <f>ROUND(K1040*L1040,2)</f>
        <v>0</v>
      </c>
    </row>
    <row r="1041" spans="1:13" ht="30.6" customHeight="1" thickBot="1" x14ac:dyDescent="0.35">
      <c r="A1041" s="26"/>
      <c r="B1041" s="26"/>
      <c r="C1041" s="26"/>
      <c r="D1041" s="63" t="s">
        <v>2065</v>
      </c>
      <c r="E1041" s="63"/>
      <c r="F1041" s="63"/>
      <c r="G1041" s="63"/>
      <c r="H1041" s="63"/>
      <c r="I1041" s="63"/>
      <c r="J1041" s="63"/>
      <c r="K1041" s="63"/>
      <c r="L1041" s="63"/>
      <c r="M1041" s="63"/>
    </row>
    <row r="1042" spans="1:13" ht="15.45" customHeight="1" thickBot="1" x14ac:dyDescent="0.35">
      <c r="A1042" s="24" t="s">
        <v>2066</v>
      </c>
      <c r="B1042" s="25" t="s">
        <v>2067</v>
      </c>
      <c r="C1042" s="25" t="s">
        <v>2068</v>
      </c>
      <c r="D1042" s="63" t="s">
        <v>2069</v>
      </c>
      <c r="E1042" s="63"/>
      <c r="F1042" s="63"/>
      <c r="G1042" s="63"/>
      <c r="H1042" s="63"/>
      <c r="I1042" s="63"/>
      <c r="J1042" s="63"/>
      <c r="K1042" s="1">
        <f>ROUND(2,2)</f>
        <v>2</v>
      </c>
      <c r="L1042" s="3">
        <f>ROUND(0*(1+M2/100),2)</f>
        <v>0</v>
      </c>
      <c r="M1042" s="9">
        <f>ROUND(K1042*L1042,2)</f>
        <v>0</v>
      </c>
    </row>
    <row r="1043" spans="1:13" ht="243.15" customHeight="1" thickBot="1" x14ac:dyDescent="0.35">
      <c r="A1043" s="26"/>
      <c r="B1043" s="26"/>
      <c r="C1043" s="26"/>
      <c r="D1043" s="63" t="s">
        <v>2070</v>
      </c>
      <c r="E1043" s="63"/>
      <c r="F1043" s="63"/>
      <c r="G1043" s="63"/>
      <c r="H1043" s="63"/>
      <c r="I1043" s="63"/>
      <c r="J1043" s="63"/>
      <c r="K1043" s="63"/>
      <c r="L1043" s="63"/>
      <c r="M1043" s="63"/>
    </row>
    <row r="1044" spans="1:13" ht="15.45" customHeight="1" thickBot="1" x14ac:dyDescent="0.35">
      <c r="A1044" s="38"/>
      <c r="B1044" s="38"/>
      <c r="C1044" s="38"/>
      <c r="D1044" s="47" t="s">
        <v>2071</v>
      </c>
      <c r="E1044" s="48"/>
      <c r="F1044" s="48"/>
      <c r="G1044" s="48"/>
      <c r="H1044" s="48"/>
      <c r="I1044" s="48"/>
      <c r="J1044" s="48"/>
      <c r="K1044" s="48"/>
      <c r="L1044" s="49">
        <f>M1020+M1024+M1028+M1032+M1036+M1040+M1042</f>
        <v>0</v>
      </c>
      <c r="M1044" s="49">
        <f>ROUND(L1044,2)</f>
        <v>0</v>
      </c>
    </row>
    <row r="1045" spans="1:13" ht="15.45" customHeight="1" thickBot="1" x14ac:dyDescent="0.35">
      <c r="A1045" s="50" t="s">
        <v>2072</v>
      </c>
      <c r="B1045" s="50" t="s">
        <v>2073</v>
      </c>
      <c r="C1045" s="51"/>
      <c r="D1045" s="67" t="s">
        <v>2074</v>
      </c>
      <c r="E1045" s="67"/>
      <c r="F1045" s="67"/>
      <c r="G1045" s="67"/>
      <c r="H1045" s="67"/>
      <c r="I1045" s="67"/>
      <c r="J1045" s="67"/>
      <c r="K1045" s="51"/>
      <c r="L1045" s="52">
        <f>L1052</f>
        <v>0</v>
      </c>
      <c r="M1045" s="52">
        <f>ROUND(L1045,2)</f>
        <v>0</v>
      </c>
    </row>
    <row r="1046" spans="1:13" ht="15.45" customHeight="1" thickBot="1" x14ac:dyDescent="0.35">
      <c r="A1046" s="24" t="s">
        <v>2075</v>
      </c>
      <c r="B1046" s="25" t="s">
        <v>2076</v>
      </c>
      <c r="C1046" s="25" t="s">
        <v>2077</v>
      </c>
      <c r="D1046" s="63" t="s">
        <v>2078</v>
      </c>
      <c r="E1046" s="63"/>
      <c r="F1046" s="63"/>
      <c r="G1046" s="63"/>
      <c r="H1046" s="63"/>
      <c r="I1046" s="63"/>
      <c r="J1046" s="63"/>
      <c r="K1046" s="1">
        <f>ROUND(60,2)</f>
        <v>60</v>
      </c>
      <c r="L1046" s="3">
        <f>ROUND(0*(1+M2/100),2)</f>
        <v>0</v>
      </c>
      <c r="M1046" s="9">
        <f>ROUND(K1046*L1046,2)</f>
        <v>0</v>
      </c>
    </row>
    <row r="1047" spans="1:13" ht="49.05" customHeight="1" thickBot="1" x14ac:dyDescent="0.35">
      <c r="A1047" s="26"/>
      <c r="B1047" s="26"/>
      <c r="C1047" s="26"/>
      <c r="D1047" s="63" t="s">
        <v>2079</v>
      </c>
      <c r="E1047" s="63"/>
      <c r="F1047" s="63"/>
      <c r="G1047" s="63"/>
      <c r="H1047" s="63"/>
      <c r="I1047" s="63"/>
      <c r="J1047" s="63"/>
      <c r="K1047" s="63"/>
      <c r="L1047" s="63"/>
      <c r="M1047" s="63"/>
    </row>
    <row r="1048" spans="1:13" ht="15.45" customHeight="1" thickBot="1" x14ac:dyDescent="0.35">
      <c r="A1048" s="24" t="s">
        <v>2080</v>
      </c>
      <c r="B1048" s="25" t="s">
        <v>2081</v>
      </c>
      <c r="C1048" s="25" t="s">
        <v>2082</v>
      </c>
      <c r="D1048" s="63" t="s">
        <v>2083</v>
      </c>
      <c r="E1048" s="63"/>
      <c r="F1048" s="63"/>
      <c r="G1048" s="63"/>
      <c r="H1048" s="63"/>
      <c r="I1048" s="63"/>
      <c r="J1048" s="63"/>
      <c r="K1048" s="1">
        <f>SUM(K1051:K1051)</f>
        <v>1</v>
      </c>
      <c r="L1048" s="3">
        <f>ROUND(0*(1+M2/100),2)</f>
        <v>0</v>
      </c>
      <c r="M1048" s="9">
        <f>ROUND(K1048*L1048,2)</f>
        <v>0</v>
      </c>
    </row>
    <row r="1049" spans="1:13" ht="30.6" customHeight="1" thickBot="1" x14ac:dyDescent="0.35">
      <c r="A1049" s="26"/>
      <c r="B1049" s="26"/>
      <c r="C1049" s="26"/>
      <c r="D1049" s="63" t="s">
        <v>2084</v>
      </c>
      <c r="E1049" s="63"/>
      <c r="F1049" s="63"/>
      <c r="G1049" s="63"/>
      <c r="H1049" s="63"/>
      <c r="I1049" s="63"/>
      <c r="J1049" s="63"/>
      <c r="K1049" s="63"/>
      <c r="L1049" s="63"/>
      <c r="M1049" s="63"/>
    </row>
    <row r="1050" spans="1:13" ht="15.15" customHeight="1" thickBot="1" x14ac:dyDescent="0.35">
      <c r="A1050" s="26"/>
      <c r="B1050" s="26"/>
      <c r="C1050" s="26"/>
      <c r="D1050" s="26"/>
      <c r="E1050" s="27"/>
      <c r="F1050" s="7" t="s">
        <v>2085</v>
      </c>
      <c r="G1050" s="7" t="s">
        <v>2086</v>
      </c>
      <c r="H1050" s="7" t="s">
        <v>2087</v>
      </c>
      <c r="I1050" s="7" t="s">
        <v>2088</v>
      </c>
      <c r="J1050" s="7" t="s">
        <v>2089</v>
      </c>
      <c r="K1050" s="7" t="s">
        <v>2090</v>
      </c>
      <c r="L1050" s="26"/>
      <c r="M1050" s="26"/>
    </row>
    <row r="1051" spans="1:13" ht="15.15" customHeight="1" thickBot="1" x14ac:dyDescent="0.35">
      <c r="A1051" s="26"/>
      <c r="B1051" s="26"/>
      <c r="C1051" s="26"/>
      <c r="D1051" s="28"/>
      <c r="E1051" s="29"/>
      <c r="F1051" s="30">
        <v>1</v>
      </c>
      <c r="G1051" s="31"/>
      <c r="H1051" s="31"/>
      <c r="I1051" s="31"/>
      <c r="J1051" s="32">
        <f>ROUND(F1051,3)</f>
        <v>1</v>
      </c>
      <c r="K1051" s="6">
        <f>SUM(J1051:J1051)</f>
        <v>1</v>
      </c>
      <c r="L1051" s="26"/>
      <c r="M1051" s="26"/>
    </row>
    <row r="1052" spans="1:13" ht="15.45" customHeight="1" thickBot="1" x14ac:dyDescent="0.35">
      <c r="A1052" s="38"/>
      <c r="B1052" s="38"/>
      <c r="C1052" s="38"/>
      <c r="D1052" s="47" t="s">
        <v>2091</v>
      </c>
      <c r="E1052" s="48"/>
      <c r="F1052" s="48"/>
      <c r="G1052" s="48"/>
      <c r="H1052" s="48"/>
      <c r="I1052" s="48"/>
      <c r="J1052" s="48"/>
      <c r="K1052" s="48"/>
      <c r="L1052" s="49">
        <f>M1046+M1048</f>
        <v>0</v>
      </c>
      <c r="M1052" s="49">
        <f>ROUND(L1052,2)</f>
        <v>0</v>
      </c>
    </row>
    <row r="1053" spans="1:13" ht="15.45" customHeight="1" thickBot="1" x14ac:dyDescent="0.35">
      <c r="A1053" s="53"/>
      <c r="B1053" s="53"/>
      <c r="C1053" s="53"/>
      <c r="D1053" s="54" t="s">
        <v>2092</v>
      </c>
      <c r="E1053" s="55"/>
      <c r="F1053" s="55"/>
      <c r="G1053" s="55"/>
      <c r="H1053" s="55"/>
      <c r="I1053" s="55"/>
      <c r="J1053" s="55"/>
      <c r="K1053" s="55"/>
      <c r="L1053" s="56">
        <f>M977+M996+M1018+M1044+M1052</f>
        <v>0</v>
      </c>
      <c r="M1053" s="56">
        <f>ROUND(L1053,2)</f>
        <v>0</v>
      </c>
    </row>
    <row r="1054" spans="1:13" ht="15.45" customHeight="1" thickBot="1" x14ac:dyDescent="0.35">
      <c r="A1054" s="42" t="s">
        <v>2093</v>
      </c>
      <c r="B1054" s="42" t="s">
        <v>2094</v>
      </c>
      <c r="C1054" s="43"/>
      <c r="D1054" s="64" t="s">
        <v>2095</v>
      </c>
      <c r="E1054" s="64"/>
      <c r="F1054" s="64"/>
      <c r="G1054" s="64"/>
      <c r="H1054" s="64"/>
      <c r="I1054" s="64"/>
      <c r="J1054" s="64"/>
      <c r="K1054" s="43"/>
      <c r="L1054" s="8">
        <f>L1125</f>
        <v>0</v>
      </c>
      <c r="M1054" s="8">
        <f>ROUND(L1054,2)</f>
        <v>0</v>
      </c>
    </row>
    <row r="1055" spans="1:13" ht="15.45" customHeight="1" thickBot="1" x14ac:dyDescent="0.35">
      <c r="A1055" s="44" t="s">
        <v>2096</v>
      </c>
      <c r="B1055" s="44" t="s">
        <v>2097</v>
      </c>
      <c r="C1055" s="45"/>
      <c r="D1055" s="66" t="s">
        <v>2098</v>
      </c>
      <c r="E1055" s="66"/>
      <c r="F1055" s="66"/>
      <c r="G1055" s="66"/>
      <c r="H1055" s="66"/>
      <c r="I1055" s="66"/>
      <c r="J1055" s="66"/>
      <c r="K1055" s="45"/>
      <c r="L1055" s="46">
        <f>L1060</f>
        <v>0</v>
      </c>
      <c r="M1055" s="46">
        <f>ROUND(L1055,2)</f>
        <v>0</v>
      </c>
    </row>
    <row r="1056" spans="1:13" ht="21.3" customHeight="1" thickBot="1" x14ac:dyDescent="0.35">
      <c r="A1056" s="24" t="s">
        <v>2099</v>
      </c>
      <c r="B1056" s="25" t="s">
        <v>2100</v>
      </c>
      <c r="C1056" s="25" t="s">
        <v>2101</v>
      </c>
      <c r="D1056" s="63" t="s">
        <v>2102</v>
      </c>
      <c r="E1056" s="63"/>
      <c r="F1056" s="63"/>
      <c r="G1056" s="63"/>
      <c r="H1056" s="63"/>
      <c r="I1056" s="63"/>
      <c r="J1056" s="63"/>
      <c r="K1056" s="1">
        <f>SUM(K1059:K1059)</f>
        <v>29.5</v>
      </c>
      <c r="L1056" s="3">
        <f>ROUND(0*(1+M2/100),2)</f>
        <v>0</v>
      </c>
      <c r="M1056" s="9">
        <f>ROUND(K1056*L1056,2)</f>
        <v>0</v>
      </c>
    </row>
    <row r="1057" spans="1:13" ht="67.5" customHeight="1" thickBot="1" x14ac:dyDescent="0.35">
      <c r="A1057" s="26"/>
      <c r="B1057" s="26"/>
      <c r="C1057" s="26"/>
      <c r="D1057" s="63" t="s">
        <v>2103</v>
      </c>
      <c r="E1057" s="63"/>
      <c r="F1057" s="63"/>
      <c r="G1057" s="63"/>
      <c r="H1057" s="63"/>
      <c r="I1057" s="63"/>
      <c r="J1057" s="63"/>
      <c r="K1057" s="63"/>
      <c r="L1057" s="63"/>
      <c r="M1057" s="63"/>
    </row>
    <row r="1058" spans="1:13" ht="15.15" customHeight="1" thickBot="1" x14ac:dyDescent="0.35">
      <c r="A1058" s="26"/>
      <c r="B1058" s="26"/>
      <c r="C1058" s="26"/>
      <c r="D1058" s="26"/>
      <c r="E1058" s="27"/>
      <c r="F1058" s="7" t="s">
        <v>2104</v>
      </c>
      <c r="G1058" s="7" t="s">
        <v>2105</v>
      </c>
      <c r="H1058" s="7" t="s">
        <v>2106</v>
      </c>
      <c r="I1058" s="7" t="s">
        <v>2107</v>
      </c>
      <c r="J1058" s="7" t="s">
        <v>2108</v>
      </c>
      <c r="K1058" s="7" t="s">
        <v>2109</v>
      </c>
      <c r="L1058" s="26"/>
      <c r="M1058" s="26"/>
    </row>
    <row r="1059" spans="1:13" ht="15.15" customHeight="1" thickBot="1" x14ac:dyDescent="0.35">
      <c r="A1059" s="26"/>
      <c r="B1059" s="26"/>
      <c r="C1059" s="26"/>
      <c r="D1059" s="28"/>
      <c r="E1059" s="29"/>
      <c r="F1059" s="30">
        <v>1</v>
      </c>
      <c r="G1059" s="31">
        <v>29.5</v>
      </c>
      <c r="H1059" s="31"/>
      <c r="I1059" s="31"/>
      <c r="J1059" s="32">
        <f>ROUND(F1059*G1059,3)</f>
        <v>29.5</v>
      </c>
      <c r="K1059" s="6">
        <f>SUM(J1059:J1059)</f>
        <v>29.5</v>
      </c>
      <c r="L1059" s="26"/>
      <c r="M1059" s="26"/>
    </row>
    <row r="1060" spans="1:13" ht="15.45" customHeight="1" thickBot="1" x14ac:dyDescent="0.35">
      <c r="A1060" s="38"/>
      <c r="B1060" s="38"/>
      <c r="C1060" s="38"/>
      <c r="D1060" s="47" t="s">
        <v>2110</v>
      </c>
      <c r="E1060" s="48"/>
      <c r="F1060" s="48"/>
      <c r="G1060" s="48"/>
      <c r="H1060" s="48"/>
      <c r="I1060" s="48"/>
      <c r="J1060" s="48"/>
      <c r="K1060" s="48"/>
      <c r="L1060" s="49">
        <f>M1056</f>
        <v>0</v>
      </c>
      <c r="M1060" s="49">
        <f>ROUND(L1060,2)</f>
        <v>0</v>
      </c>
    </row>
    <row r="1061" spans="1:13" ht="15.45" customHeight="1" thickBot="1" x14ac:dyDescent="0.35">
      <c r="A1061" s="50" t="s">
        <v>2111</v>
      </c>
      <c r="B1061" s="50" t="s">
        <v>2112</v>
      </c>
      <c r="C1061" s="51"/>
      <c r="D1061" s="67" t="s">
        <v>2113</v>
      </c>
      <c r="E1061" s="67"/>
      <c r="F1061" s="67"/>
      <c r="G1061" s="67"/>
      <c r="H1061" s="67"/>
      <c r="I1061" s="67"/>
      <c r="J1061" s="67"/>
      <c r="K1061" s="51"/>
      <c r="L1061" s="52">
        <f>L1066</f>
        <v>0</v>
      </c>
      <c r="M1061" s="52">
        <f>ROUND(L1061,2)</f>
        <v>0</v>
      </c>
    </row>
    <row r="1062" spans="1:13" ht="15.45" customHeight="1" thickBot="1" x14ac:dyDescent="0.35">
      <c r="A1062" s="24" t="s">
        <v>2114</v>
      </c>
      <c r="B1062" s="25" t="s">
        <v>2115</v>
      </c>
      <c r="C1062" s="25" t="s">
        <v>2116</v>
      </c>
      <c r="D1062" s="63" t="s">
        <v>2117</v>
      </c>
      <c r="E1062" s="63"/>
      <c r="F1062" s="63"/>
      <c r="G1062" s="63"/>
      <c r="H1062" s="63"/>
      <c r="I1062" s="63"/>
      <c r="J1062" s="63"/>
      <c r="K1062" s="1">
        <f>SUM(K1065:K1065)</f>
        <v>1</v>
      </c>
      <c r="L1062" s="3">
        <f>ROUND(0*(1+M2/100),2)</f>
        <v>0</v>
      </c>
      <c r="M1062" s="9">
        <f>ROUND(K1062*L1062,2)</f>
        <v>0</v>
      </c>
    </row>
    <row r="1063" spans="1:13" ht="67.5" customHeight="1" thickBot="1" x14ac:dyDescent="0.35">
      <c r="A1063" s="26"/>
      <c r="B1063" s="26"/>
      <c r="C1063" s="26"/>
      <c r="D1063" s="63" t="s">
        <v>2118</v>
      </c>
      <c r="E1063" s="63"/>
      <c r="F1063" s="63"/>
      <c r="G1063" s="63"/>
      <c r="H1063" s="63"/>
      <c r="I1063" s="63"/>
      <c r="J1063" s="63"/>
      <c r="K1063" s="63"/>
      <c r="L1063" s="63"/>
      <c r="M1063" s="63"/>
    </row>
    <row r="1064" spans="1:13" ht="15.15" customHeight="1" thickBot="1" x14ac:dyDescent="0.35">
      <c r="A1064" s="26"/>
      <c r="B1064" s="26"/>
      <c r="C1064" s="26"/>
      <c r="D1064" s="26"/>
      <c r="E1064" s="27"/>
      <c r="F1064" s="7" t="s">
        <v>2119</v>
      </c>
      <c r="G1064" s="7" t="s">
        <v>2120</v>
      </c>
      <c r="H1064" s="7" t="s">
        <v>2121</v>
      </c>
      <c r="I1064" s="7" t="s">
        <v>2122</v>
      </c>
      <c r="J1064" s="7" t="s">
        <v>2123</v>
      </c>
      <c r="K1064" s="7" t="s">
        <v>2124</v>
      </c>
      <c r="L1064" s="26"/>
      <c r="M1064" s="26"/>
    </row>
    <row r="1065" spans="1:13" ht="15.15" customHeight="1" thickBot="1" x14ac:dyDescent="0.35">
      <c r="A1065" s="26"/>
      <c r="B1065" s="26"/>
      <c r="C1065" s="26"/>
      <c r="D1065" s="28"/>
      <c r="E1065" s="29"/>
      <c r="F1065" s="30">
        <v>1</v>
      </c>
      <c r="G1065" s="31"/>
      <c r="H1065" s="31"/>
      <c r="I1065" s="31"/>
      <c r="J1065" s="32">
        <f>ROUND(F1065,3)</f>
        <v>1</v>
      </c>
      <c r="K1065" s="6">
        <f>SUM(J1065:J1065)</f>
        <v>1</v>
      </c>
      <c r="L1065" s="26"/>
      <c r="M1065" s="26"/>
    </row>
    <row r="1066" spans="1:13" ht="15.45" customHeight="1" thickBot="1" x14ac:dyDescent="0.35">
      <c r="A1066" s="38"/>
      <c r="B1066" s="38"/>
      <c r="C1066" s="38"/>
      <c r="D1066" s="47" t="s">
        <v>2125</v>
      </c>
      <c r="E1066" s="48"/>
      <c r="F1066" s="48"/>
      <c r="G1066" s="48"/>
      <c r="H1066" s="48"/>
      <c r="I1066" s="48"/>
      <c r="J1066" s="48"/>
      <c r="K1066" s="48"/>
      <c r="L1066" s="49">
        <f>M1062</f>
        <v>0</v>
      </c>
      <c r="M1066" s="49">
        <f>ROUND(L1066,2)</f>
        <v>0</v>
      </c>
    </row>
    <row r="1067" spans="1:13" ht="15.45" customHeight="1" thickBot="1" x14ac:dyDescent="0.35">
      <c r="A1067" s="50" t="s">
        <v>2126</v>
      </c>
      <c r="B1067" s="50" t="s">
        <v>2127</v>
      </c>
      <c r="C1067" s="51"/>
      <c r="D1067" s="67" t="s">
        <v>2128</v>
      </c>
      <c r="E1067" s="67"/>
      <c r="F1067" s="67"/>
      <c r="G1067" s="67"/>
      <c r="H1067" s="67"/>
      <c r="I1067" s="67"/>
      <c r="J1067" s="67"/>
      <c r="K1067" s="51"/>
      <c r="L1067" s="52">
        <f>L1124</f>
        <v>0</v>
      </c>
      <c r="M1067" s="52">
        <f>ROUND(L1067,2)</f>
        <v>0</v>
      </c>
    </row>
    <row r="1068" spans="1:13" ht="21.3" customHeight="1" thickBot="1" x14ac:dyDescent="0.35">
      <c r="A1068" s="24" t="s">
        <v>2129</v>
      </c>
      <c r="B1068" s="25" t="s">
        <v>2130</v>
      </c>
      <c r="C1068" s="25" t="s">
        <v>2131</v>
      </c>
      <c r="D1068" s="63" t="s">
        <v>2132</v>
      </c>
      <c r="E1068" s="63"/>
      <c r="F1068" s="63"/>
      <c r="G1068" s="63"/>
      <c r="H1068" s="63"/>
      <c r="I1068" s="63"/>
      <c r="J1068" s="63"/>
      <c r="K1068" s="1">
        <f>SUM(K1071:K1071)</f>
        <v>115</v>
      </c>
      <c r="L1068" s="3">
        <f>ROUND(0*(1+M2/100),2)</f>
        <v>0</v>
      </c>
      <c r="M1068" s="9">
        <f>ROUND(K1068*L1068,2)</f>
        <v>0</v>
      </c>
    </row>
    <row r="1069" spans="1:13" ht="58.35" customHeight="1" thickBot="1" x14ac:dyDescent="0.35">
      <c r="A1069" s="26"/>
      <c r="B1069" s="26"/>
      <c r="C1069" s="26"/>
      <c r="D1069" s="63" t="s">
        <v>2133</v>
      </c>
      <c r="E1069" s="63"/>
      <c r="F1069" s="63"/>
      <c r="G1069" s="63"/>
      <c r="H1069" s="63"/>
      <c r="I1069" s="63"/>
      <c r="J1069" s="63"/>
      <c r="K1069" s="63"/>
      <c r="L1069" s="63"/>
      <c r="M1069" s="63"/>
    </row>
    <row r="1070" spans="1:13" ht="15.15" customHeight="1" thickBot="1" x14ac:dyDescent="0.35">
      <c r="A1070" s="26"/>
      <c r="B1070" s="26"/>
      <c r="C1070" s="26"/>
      <c r="D1070" s="26"/>
      <c r="E1070" s="27"/>
      <c r="F1070" s="7" t="s">
        <v>2134</v>
      </c>
      <c r="G1070" s="7" t="s">
        <v>2135</v>
      </c>
      <c r="H1070" s="7" t="s">
        <v>2136</v>
      </c>
      <c r="I1070" s="7" t="s">
        <v>2137</v>
      </c>
      <c r="J1070" s="7" t="s">
        <v>2138</v>
      </c>
      <c r="K1070" s="7" t="s">
        <v>2139</v>
      </c>
      <c r="L1070" s="26"/>
      <c r="M1070" s="26"/>
    </row>
    <row r="1071" spans="1:13" ht="15.15" customHeight="1" thickBot="1" x14ac:dyDescent="0.35">
      <c r="A1071" s="26"/>
      <c r="B1071" s="26"/>
      <c r="C1071" s="26"/>
      <c r="D1071" s="28"/>
      <c r="E1071" s="29"/>
      <c r="F1071" s="30">
        <v>1</v>
      </c>
      <c r="G1071" s="31">
        <v>115</v>
      </c>
      <c r="H1071" s="31"/>
      <c r="I1071" s="31"/>
      <c r="J1071" s="32">
        <f>ROUND(F1071*G1071,3)</f>
        <v>115</v>
      </c>
      <c r="K1071" s="6">
        <f>SUM(J1071:J1071)</f>
        <v>115</v>
      </c>
      <c r="L1071" s="26"/>
      <c r="M1071" s="26"/>
    </row>
    <row r="1072" spans="1:13" ht="21.3" customHeight="1" thickBot="1" x14ac:dyDescent="0.35">
      <c r="A1072" s="24" t="s">
        <v>2140</v>
      </c>
      <c r="B1072" s="25" t="s">
        <v>2141</v>
      </c>
      <c r="C1072" s="25" t="s">
        <v>2142</v>
      </c>
      <c r="D1072" s="63" t="s">
        <v>2143</v>
      </c>
      <c r="E1072" s="63"/>
      <c r="F1072" s="63"/>
      <c r="G1072" s="63"/>
      <c r="H1072" s="63"/>
      <c r="I1072" s="63"/>
      <c r="J1072" s="63"/>
      <c r="K1072" s="1">
        <f>SUM(K1075:K1075)</f>
        <v>150</v>
      </c>
      <c r="L1072" s="3">
        <f>ROUND(0*(1+M2/100),2)</f>
        <v>0</v>
      </c>
      <c r="M1072" s="9">
        <f>ROUND(K1072*L1072,2)</f>
        <v>0</v>
      </c>
    </row>
    <row r="1073" spans="1:13" ht="58.35" customHeight="1" thickBot="1" x14ac:dyDescent="0.35">
      <c r="A1073" s="26"/>
      <c r="B1073" s="26"/>
      <c r="C1073" s="26"/>
      <c r="D1073" s="63" t="s">
        <v>2144</v>
      </c>
      <c r="E1073" s="63"/>
      <c r="F1073" s="63"/>
      <c r="G1073" s="63"/>
      <c r="H1073" s="63"/>
      <c r="I1073" s="63"/>
      <c r="J1073" s="63"/>
      <c r="K1073" s="63"/>
      <c r="L1073" s="63"/>
      <c r="M1073" s="63"/>
    </row>
    <row r="1074" spans="1:13" ht="15.15" customHeight="1" thickBot="1" x14ac:dyDescent="0.35">
      <c r="A1074" s="26"/>
      <c r="B1074" s="26"/>
      <c r="C1074" s="26"/>
      <c r="D1074" s="26"/>
      <c r="E1074" s="27"/>
      <c r="F1074" s="7" t="s">
        <v>2145</v>
      </c>
      <c r="G1074" s="7" t="s">
        <v>2146</v>
      </c>
      <c r="H1074" s="7" t="s">
        <v>2147</v>
      </c>
      <c r="I1074" s="7" t="s">
        <v>2148</v>
      </c>
      <c r="J1074" s="7" t="s">
        <v>2149</v>
      </c>
      <c r="K1074" s="7" t="s">
        <v>2150</v>
      </c>
      <c r="L1074" s="26"/>
      <c r="M1074" s="26"/>
    </row>
    <row r="1075" spans="1:13" ht="15.15" customHeight="1" thickBot="1" x14ac:dyDescent="0.35">
      <c r="A1075" s="26"/>
      <c r="B1075" s="26"/>
      <c r="C1075" s="26"/>
      <c r="D1075" s="28"/>
      <c r="E1075" s="29"/>
      <c r="F1075" s="30">
        <v>1</v>
      </c>
      <c r="G1075" s="31">
        <v>150</v>
      </c>
      <c r="H1075" s="31"/>
      <c r="I1075" s="31"/>
      <c r="J1075" s="32">
        <f>ROUND(F1075*G1075,3)</f>
        <v>150</v>
      </c>
      <c r="K1075" s="6">
        <f>SUM(J1075:J1075)</f>
        <v>150</v>
      </c>
      <c r="L1075" s="26"/>
      <c r="M1075" s="26"/>
    </row>
    <row r="1076" spans="1:13" ht="21.3" customHeight="1" thickBot="1" x14ac:dyDescent="0.35">
      <c r="A1076" s="24" t="s">
        <v>2151</v>
      </c>
      <c r="B1076" s="25" t="s">
        <v>2152</v>
      </c>
      <c r="C1076" s="25" t="s">
        <v>2153</v>
      </c>
      <c r="D1076" s="63" t="s">
        <v>2154</v>
      </c>
      <c r="E1076" s="63"/>
      <c r="F1076" s="63"/>
      <c r="G1076" s="63"/>
      <c r="H1076" s="63"/>
      <c r="I1076" s="63"/>
      <c r="J1076" s="63"/>
      <c r="K1076" s="1">
        <f>SUM(K1079:K1079)</f>
        <v>45</v>
      </c>
      <c r="L1076" s="3">
        <f>ROUND(0*(1+M2/100),2)</f>
        <v>0</v>
      </c>
      <c r="M1076" s="9">
        <f>ROUND(K1076*L1076,2)</f>
        <v>0</v>
      </c>
    </row>
    <row r="1077" spans="1:13" ht="58.35" customHeight="1" thickBot="1" x14ac:dyDescent="0.35">
      <c r="A1077" s="26"/>
      <c r="B1077" s="26"/>
      <c r="C1077" s="26"/>
      <c r="D1077" s="63" t="s">
        <v>2155</v>
      </c>
      <c r="E1077" s="63"/>
      <c r="F1077" s="63"/>
      <c r="G1077" s="63"/>
      <c r="H1077" s="63"/>
      <c r="I1077" s="63"/>
      <c r="J1077" s="63"/>
      <c r="K1077" s="63"/>
      <c r="L1077" s="63"/>
      <c r="M1077" s="63"/>
    </row>
    <row r="1078" spans="1:13" ht="15.15" customHeight="1" thickBot="1" x14ac:dyDescent="0.35">
      <c r="A1078" s="26"/>
      <c r="B1078" s="26"/>
      <c r="C1078" s="26"/>
      <c r="D1078" s="26"/>
      <c r="E1078" s="27"/>
      <c r="F1078" s="7" t="s">
        <v>2156</v>
      </c>
      <c r="G1078" s="7" t="s">
        <v>2157</v>
      </c>
      <c r="H1078" s="7" t="s">
        <v>2158</v>
      </c>
      <c r="I1078" s="7" t="s">
        <v>2159</v>
      </c>
      <c r="J1078" s="7" t="s">
        <v>2160</v>
      </c>
      <c r="K1078" s="7" t="s">
        <v>2161</v>
      </c>
      <c r="L1078" s="26"/>
      <c r="M1078" s="26"/>
    </row>
    <row r="1079" spans="1:13" ht="15.15" customHeight="1" thickBot="1" x14ac:dyDescent="0.35">
      <c r="A1079" s="26"/>
      <c r="B1079" s="26"/>
      <c r="C1079" s="26"/>
      <c r="D1079" s="28"/>
      <c r="E1079" s="29"/>
      <c r="F1079" s="30">
        <v>1</v>
      </c>
      <c r="G1079" s="31">
        <v>45</v>
      </c>
      <c r="H1079" s="31"/>
      <c r="I1079" s="31"/>
      <c r="J1079" s="32">
        <f>ROUND(F1079*G1079,3)</f>
        <v>45</v>
      </c>
      <c r="K1079" s="6">
        <f>SUM(J1079:J1079)</f>
        <v>45</v>
      </c>
      <c r="L1079" s="26"/>
      <c r="M1079" s="26"/>
    </row>
    <row r="1080" spans="1:13" ht="21.3" customHeight="1" thickBot="1" x14ac:dyDescent="0.35">
      <c r="A1080" s="24" t="s">
        <v>2162</v>
      </c>
      <c r="B1080" s="25" t="s">
        <v>2163</v>
      </c>
      <c r="C1080" s="25" t="s">
        <v>2164</v>
      </c>
      <c r="D1080" s="63" t="s">
        <v>2165</v>
      </c>
      <c r="E1080" s="63"/>
      <c r="F1080" s="63"/>
      <c r="G1080" s="63"/>
      <c r="H1080" s="63"/>
      <c r="I1080" s="63"/>
      <c r="J1080" s="63"/>
      <c r="K1080" s="1">
        <f>SUM(K1083:K1083)</f>
        <v>36</v>
      </c>
      <c r="L1080" s="3">
        <f>ROUND(0*(1+M2/100),2)</f>
        <v>0</v>
      </c>
      <c r="M1080" s="9">
        <f>ROUND(K1080*L1080,2)</f>
        <v>0</v>
      </c>
    </row>
    <row r="1081" spans="1:13" ht="58.35" customHeight="1" thickBot="1" x14ac:dyDescent="0.35">
      <c r="A1081" s="26"/>
      <c r="B1081" s="26"/>
      <c r="C1081" s="26"/>
      <c r="D1081" s="63" t="s">
        <v>2166</v>
      </c>
      <c r="E1081" s="63"/>
      <c r="F1081" s="63"/>
      <c r="G1081" s="63"/>
      <c r="H1081" s="63"/>
      <c r="I1081" s="63"/>
      <c r="J1081" s="63"/>
      <c r="K1081" s="63"/>
      <c r="L1081" s="63"/>
      <c r="M1081" s="63"/>
    </row>
    <row r="1082" spans="1:13" ht="15.15" customHeight="1" thickBot="1" x14ac:dyDescent="0.35">
      <c r="A1082" s="26"/>
      <c r="B1082" s="26"/>
      <c r="C1082" s="26"/>
      <c r="D1082" s="26"/>
      <c r="E1082" s="27"/>
      <c r="F1082" s="7" t="s">
        <v>2167</v>
      </c>
      <c r="G1082" s="7" t="s">
        <v>2168</v>
      </c>
      <c r="H1082" s="7" t="s">
        <v>2169</v>
      </c>
      <c r="I1082" s="7" t="s">
        <v>2170</v>
      </c>
      <c r="J1082" s="7" t="s">
        <v>2171</v>
      </c>
      <c r="K1082" s="7" t="s">
        <v>2172</v>
      </c>
      <c r="L1082" s="26"/>
      <c r="M1082" s="26"/>
    </row>
    <row r="1083" spans="1:13" ht="15.15" customHeight="1" thickBot="1" x14ac:dyDescent="0.35">
      <c r="A1083" s="26"/>
      <c r="B1083" s="26"/>
      <c r="C1083" s="26"/>
      <c r="D1083" s="28"/>
      <c r="E1083" s="29"/>
      <c r="F1083" s="30">
        <v>1</v>
      </c>
      <c r="G1083" s="31">
        <v>36</v>
      </c>
      <c r="H1083" s="31"/>
      <c r="I1083" s="31"/>
      <c r="J1083" s="32">
        <f>ROUND(F1083*G1083,3)</f>
        <v>36</v>
      </c>
      <c r="K1083" s="6">
        <f>SUM(J1083:J1083)</f>
        <v>36</v>
      </c>
      <c r="L1083" s="26"/>
      <c r="M1083" s="26"/>
    </row>
    <row r="1084" spans="1:13" ht="21.3" customHeight="1" thickBot="1" x14ac:dyDescent="0.35">
      <c r="A1084" s="24" t="s">
        <v>2173</v>
      </c>
      <c r="B1084" s="25" t="s">
        <v>2174</v>
      </c>
      <c r="C1084" s="25" t="s">
        <v>2175</v>
      </c>
      <c r="D1084" s="63" t="s">
        <v>2176</v>
      </c>
      <c r="E1084" s="63"/>
      <c r="F1084" s="63"/>
      <c r="G1084" s="63"/>
      <c r="H1084" s="63"/>
      <c r="I1084" s="63"/>
      <c r="J1084" s="63"/>
      <c r="K1084" s="1">
        <f>SUM(K1087:K1087)</f>
        <v>25</v>
      </c>
      <c r="L1084" s="3">
        <f>ROUND(0*(1+M2/100),2)</f>
        <v>0</v>
      </c>
      <c r="M1084" s="9">
        <f>ROUND(K1084*L1084,2)</f>
        <v>0</v>
      </c>
    </row>
    <row r="1085" spans="1:13" ht="58.35" customHeight="1" thickBot="1" x14ac:dyDescent="0.35">
      <c r="A1085" s="26"/>
      <c r="B1085" s="26"/>
      <c r="C1085" s="26"/>
      <c r="D1085" s="63" t="s">
        <v>2177</v>
      </c>
      <c r="E1085" s="63"/>
      <c r="F1085" s="63"/>
      <c r="G1085" s="63"/>
      <c r="H1085" s="63"/>
      <c r="I1085" s="63"/>
      <c r="J1085" s="63"/>
      <c r="K1085" s="63"/>
      <c r="L1085" s="63"/>
      <c r="M1085" s="63"/>
    </row>
    <row r="1086" spans="1:13" ht="15.15" customHeight="1" thickBot="1" x14ac:dyDescent="0.35">
      <c r="A1086" s="26"/>
      <c r="B1086" s="26"/>
      <c r="C1086" s="26"/>
      <c r="D1086" s="26"/>
      <c r="E1086" s="27"/>
      <c r="F1086" s="7" t="s">
        <v>2178</v>
      </c>
      <c r="G1086" s="7" t="s">
        <v>2179</v>
      </c>
      <c r="H1086" s="7" t="s">
        <v>2180</v>
      </c>
      <c r="I1086" s="7" t="s">
        <v>2181</v>
      </c>
      <c r="J1086" s="7" t="s">
        <v>2182</v>
      </c>
      <c r="K1086" s="7" t="s">
        <v>2183</v>
      </c>
      <c r="L1086" s="26"/>
      <c r="M1086" s="26"/>
    </row>
    <row r="1087" spans="1:13" ht="15.15" customHeight="1" thickBot="1" x14ac:dyDescent="0.35">
      <c r="A1087" s="26"/>
      <c r="B1087" s="26"/>
      <c r="C1087" s="26"/>
      <c r="D1087" s="28"/>
      <c r="E1087" s="29"/>
      <c r="F1087" s="30">
        <v>1</v>
      </c>
      <c r="G1087" s="31">
        <v>25</v>
      </c>
      <c r="H1087" s="31"/>
      <c r="I1087" s="31"/>
      <c r="J1087" s="32">
        <f>ROUND(F1087*G1087,3)</f>
        <v>25</v>
      </c>
      <c r="K1087" s="6">
        <f>SUM(J1087:J1087)</f>
        <v>25</v>
      </c>
      <c r="L1087" s="26"/>
      <c r="M1087" s="26"/>
    </row>
    <row r="1088" spans="1:13" ht="21.3" customHeight="1" thickBot="1" x14ac:dyDescent="0.35">
      <c r="A1088" s="24" t="s">
        <v>2184</v>
      </c>
      <c r="B1088" s="25" t="s">
        <v>2185</v>
      </c>
      <c r="C1088" s="25" t="s">
        <v>2186</v>
      </c>
      <c r="D1088" s="63" t="s">
        <v>2187</v>
      </c>
      <c r="E1088" s="63"/>
      <c r="F1088" s="63"/>
      <c r="G1088" s="63"/>
      <c r="H1088" s="63"/>
      <c r="I1088" s="63"/>
      <c r="J1088" s="63"/>
      <c r="K1088" s="1">
        <f>SUM(K1091:K1091)</f>
        <v>20</v>
      </c>
      <c r="L1088" s="3">
        <f>ROUND(0*(1+M2/100),2)</f>
        <v>0</v>
      </c>
      <c r="M1088" s="9">
        <f>ROUND(K1088*L1088,2)</f>
        <v>0</v>
      </c>
    </row>
    <row r="1089" spans="1:13" ht="58.35" customHeight="1" thickBot="1" x14ac:dyDescent="0.35">
      <c r="A1089" s="26"/>
      <c r="B1089" s="26"/>
      <c r="C1089" s="26"/>
      <c r="D1089" s="63" t="s">
        <v>2188</v>
      </c>
      <c r="E1089" s="63"/>
      <c r="F1089" s="63"/>
      <c r="G1089" s="63"/>
      <c r="H1089" s="63"/>
      <c r="I1089" s="63"/>
      <c r="J1089" s="63"/>
      <c r="K1089" s="63"/>
      <c r="L1089" s="63"/>
      <c r="M1089" s="63"/>
    </row>
    <row r="1090" spans="1:13" ht="15.15" customHeight="1" thickBot="1" x14ac:dyDescent="0.35">
      <c r="A1090" s="26"/>
      <c r="B1090" s="26"/>
      <c r="C1090" s="26"/>
      <c r="D1090" s="26"/>
      <c r="E1090" s="27"/>
      <c r="F1090" s="7" t="s">
        <v>2189</v>
      </c>
      <c r="G1090" s="7" t="s">
        <v>2190</v>
      </c>
      <c r="H1090" s="7" t="s">
        <v>2191</v>
      </c>
      <c r="I1090" s="7" t="s">
        <v>2192</v>
      </c>
      <c r="J1090" s="7" t="s">
        <v>2193</v>
      </c>
      <c r="K1090" s="7" t="s">
        <v>2194</v>
      </c>
      <c r="L1090" s="26"/>
      <c r="M1090" s="26"/>
    </row>
    <row r="1091" spans="1:13" ht="15.15" customHeight="1" thickBot="1" x14ac:dyDescent="0.35">
      <c r="A1091" s="26"/>
      <c r="B1091" s="26"/>
      <c r="C1091" s="26"/>
      <c r="D1091" s="28"/>
      <c r="E1091" s="29"/>
      <c r="F1091" s="30">
        <v>1</v>
      </c>
      <c r="G1091" s="31">
        <v>20</v>
      </c>
      <c r="H1091" s="31"/>
      <c r="I1091" s="31"/>
      <c r="J1091" s="32">
        <f>ROUND(F1091*G1091,3)</f>
        <v>20</v>
      </c>
      <c r="K1091" s="6">
        <f>SUM(J1091:J1091)</f>
        <v>20</v>
      </c>
      <c r="L1091" s="26"/>
      <c r="M1091" s="26"/>
    </row>
    <row r="1092" spans="1:13" ht="15.45" customHeight="1" thickBot="1" x14ac:dyDescent="0.35">
      <c r="A1092" s="24" t="s">
        <v>2195</v>
      </c>
      <c r="B1092" s="25" t="s">
        <v>2196</v>
      </c>
      <c r="C1092" s="25" t="s">
        <v>2197</v>
      </c>
      <c r="D1092" s="63" t="s">
        <v>2198</v>
      </c>
      <c r="E1092" s="63"/>
      <c r="F1092" s="63"/>
      <c r="G1092" s="63"/>
      <c r="H1092" s="63"/>
      <c r="I1092" s="63"/>
      <c r="J1092" s="63"/>
      <c r="K1092" s="1">
        <f>SUM(K1095:K1095)</f>
        <v>2</v>
      </c>
      <c r="L1092" s="3">
        <f>ROUND(0*(1+M2/100),2)</f>
        <v>0</v>
      </c>
      <c r="M1092" s="9">
        <f>ROUND(K1092*L1092,2)</f>
        <v>0</v>
      </c>
    </row>
    <row r="1093" spans="1:13" ht="39.75" customHeight="1" thickBot="1" x14ac:dyDescent="0.35">
      <c r="A1093" s="26"/>
      <c r="B1093" s="26"/>
      <c r="C1093" s="26"/>
      <c r="D1093" s="63" t="s">
        <v>2199</v>
      </c>
      <c r="E1093" s="63"/>
      <c r="F1093" s="63"/>
      <c r="G1093" s="63"/>
      <c r="H1093" s="63"/>
      <c r="I1093" s="63"/>
      <c r="J1093" s="63"/>
      <c r="K1093" s="63"/>
      <c r="L1093" s="63"/>
      <c r="M1093" s="63"/>
    </row>
    <row r="1094" spans="1:13" ht="15.15" customHeight="1" thickBot="1" x14ac:dyDescent="0.35">
      <c r="A1094" s="26"/>
      <c r="B1094" s="26"/>
      <c r="C1094" s="26"/>
      <c r="D1094" s="26"/>
      <c r="E1094" s="27"/>
      <c r="F1094" s="7" t="s">
        <v>2200</v>
      </c>
      <c r="G1094" s="7" t="s">
        <v>2201</v>
      </c>
      <c r="H1094" s="7" t="s">
        <v>2202</v>
      </c>
      <c r="I1094" s="7" t="s">
        <v>2203</v>
      </c>
      <c r="J1094" s="7" t="s">
        <v>2204</v>
      </c>
      <c r="K1094" s="7" t="s">
        <v>2205</v>
      </c>
      <c r="L1094" s="26"/>
      <c r="M1094" s="26"/>
    </row>
    <row r="1095" spans="1:13" ht="15.15" customHeight="1" thickBot="1" x14ac:dyDescent="0.35">
      <c r="A1095" s="26"/>
      <c r="B1095" s="26"/>
      <c r="C1095" s="26"/>
      <c r="D1095" s="28"/>
      <c r="E1095" s="29"/>
      <c r="F1095" s="30">
        <v>2</v>
      </c>
      <c r="G1095" s="31"/>
      <c r="H1095" s="31"/>
      <c r="I1095" s="31"/>
      <c r="J1095" s="32">
        <f>ROUND(F1095,3)</f>
        <v>2</v>
      </c>
      <c r="K1095" s="6">
        <f>SUM(J1095:J1095)</f>
        <v>2</v>
      </c>
      <c r="L1095" s="26"/>
      <c r="M1095" s="26"/>
    </row>
    <row r="1096" spans="1:13" ht="15.45" customHeight="1" thickBot="1" x14ac:dyDescent="0.35">
      <c r="A1096" s="24" t="s">
        <v>2206</v>
      </c>
      <c r="B1096" s="25" t="s">
        <v>2207</v>
      </c>
      <c r="C1096" s="25" t="s">
        <v>2208</v>
      </c>
      <c r="D1096" s="63" t="s">
        <v>2209</v>
      </c>
      <c r="E1096" s="63"/>
      <c r="F1096" s="63"/>
      <c r="G1096" s="63"/>
      <c r="H1096" s="63"/>
      <c r="I1096" s="63"/>
      <c r="J1096" s="63"/>
      <c r="K1096" s="1">
        <f>SUM(K1099:K1099)</f>
        <v>11</v>
      </c>
      <c r="L1096" s="3">
        <f>ROUND(0*(1+M2/100),2)</f>
        <v>0</v>
      </c>
      <c r="M1096" s="9">
        <f>ROUND(K1096*L1096,2)</f>
        <v>0</v>
      </c>
    </row>
    <row r="1097" spans="1:13" ht="39.75" customHeight="1" thickBot="1" x14ac:dyDescent="0.35">
      <c r="A1097" s="26"/>
      <c r="B1097" s="26"/>
      <c r="C1097" s="26"/>
      <c r="D1097" s="63" t="s">
        <v>2210</v>
      </c>
      <c r="E1097" s="63"/>
      <c r="F1097" s="63"/>
      <c r="G1097" s="63"/>
      <c r="H1097" s="63"/>
      <c r="I1097" s="63"/>
      <c r="J1097" s="63"/>
      <c r="K1097" s="63"/>
      <c r="L1097" s="63"/>
      <c r="M1097" s="63"/>
    </row>
    <row r="1098" spans="1:13" ht="15.15" customHeight="1" thickBot="1" x14ac:dyDescent="0.35">
      <c r="A1098" s="26"/>
      <c r="B1098" s="26"/>
      <c r="C1098" s="26"/>
      <c r="D1098" s="26"/>
      <c r="E1098" s="27"/>
      <c r="F1098" s="7" t="s">
        <v>2211</v>
      </c>
      <c r="G1098" s="7" t="s">
        <v>2212</v>
      </c>
      <c r="H1098" s="7" t="s">
        <v>2213</v>
      </c>
      <c r="I1098" s="7" t="s">
        <v>2214</v>
      </c>
      <c r="J1098" s="7" t="s">
        <v>2215</v>
      </c>
      <c r="K1098" s="7" t="s">
        <v>2216</v>
      </c>
      <c r="L1098" s="26"/>
      <c r="M1098" s="26"/>
    </row>
    <row r="1099" spans="1:13" ht="15.15" customHeight="1" thickBot="1" x14ac:dyDescent="0.35">
      <c r="A1099" s="26"/>
      <c r="B1099" s="26"/>
      <c r="C1099" s="26"/>
      <c r="D1099" s="28"/>
      <c r="E1099" s="29"/>
      <c r="F1099" s="30">
        <v>11</v>
      </c>
      <c r="G1099" s="31"/>
      <c r="H1099" s="31"/>
      <c r="I1099" s="31"/>
      <c r="J1099" s="32">
        <f>ROUND(F1099,3)</f>
        <v>11</v>
      </c>
      <c r="K1099" s="6">
        <f>SUM(J1099:J1099)</f>
        <v>11</v>
      </c>
      <c r="L1099" s="26"/>
      <c r="M1099" s="26"/>
    </row>
    <row r="1100" spans="1:13" ht="15.45" customHeight="1" thickBot="1" x14ac:dyDescent="0.35">
      <c r="A1100" s="24" t="s">
        <v>2217</v>
      </c>
      <c r="B1100" s="25" t="s">
        <v>2218</v>
      </c>
      <c r="C1100" s="25" t="s">
        <v>2219</v>
      </c>
      <c r="D1100" s="63" t="s">
        <v>2220</v>
      </c>
      <c r="E1100" s="63"/>
      <c r="F1100" s="63"/>
      <c r="G1100" s="63"/>
      <c r="H1100" s="63"/>
      <c r="I1100" s="63"/>
      <c r="J1100" s="63"/>
      <c r="K1100" s="1">
        <f>SUM(K1103:K1103)</f>
        <v>8</v>
      </c>
      <c r="L1100" s="3">
        <f>ROUND(0*(1+M2/100),2)</f>
        <v>0</v>
      </c>
      <c r="M1100" s="9">
        <f>ROUND(K1100*L1100,2)</f>
        <v>0</v>
      </c>
    </row>
    <row r="1101" spans="1:13" ht="39.75" customHeight="1" thickBot="1" x14ac:dyDescent="0.35">
      <c r="A1101" s="26"/>
      <c r="B1101" s="26"/>
      <c r="C1101" s="26"/>
      <c r="D1101" s="63" t="s">
        <v>2221</v>
      </c>
      <c r="E1101" s="63"/>
      <c r="F1101" s="63"/>
      <c r="G1101" s="63"/>
      <c r="H1101" s="63"/>
      <c r="I1101" s="63"/>
      <c r="J1101" s="63"/>
      <c r="K1101" s="63"/>
      <c r="L1101" s="63"/>
      <c r="M1101" s="63"/>
    </row>
    <row r="1102" spans="1:13" ht="15.15" customHeight="1" thickBot="1" x14ac:dyDescent="0.35">
      <c r="A1102" s="26"/>
      <c r="B1102" s="26"/>
      <c r="C1102" s="26"/>
      <c r="D1102" s="26"/>
      <c r="E1102" s="27"/>
      <c r="F1102" s="7" t="s">
        <v>2222</v>
      </c>
      <c r="G1102" s="7" t="s">
        <v>2223</v>
      </c>
      <c r="H1102" s="7" t="s">
        <v>2224</v>
      </c>
      <c r="I1102" s="7" t="s">
        <v>2225</v>
      </c>
      <c r="J1102" s="7" t="s">
        <v>2226</v>
      </c>
      <c r="K1102" s="7" t="s">
        <v>2227</v>
      </c>
      <c r="L1102" s="26"/>
      <c r="M1102" s="26"/>
    </row>
    <row r="1103" spans="1:13" ht="15.15" customHeight="1" thickBot="1" x14ac:dyDescent="0.35">
      <c r="A1103" s="26"/>
      <c r="B1103" s="26"/>
      <c r="C1103" s="26"/>
      <c r="D1103" s="28"/>
      <c r="E1103" s="29"/>
      <c r="F1103" s="30">
        <v>8</v>
      </c>
      <c r="G1103" s="31"/>
      <c r="H1103" s="31"/>
      <c r="I1103" s="31"/>
      <c r="J1103" s="32">
        <f>ROUND(F1103,3)</f>
        <v>8</v>
      </c>
      <c r="K1103" s="6">
        <f>SUM(J1103:J1103)</f>
        <v>8</v>
      </c>
      <c r="L1103" s="26"/>
      <c r="M1103" s="26"/>
    </row>
    <row r="1104" spans="1:13" ht="15.45" customHeight="1" thickBot="1" x14ac:dyDescent="0.35">
      <c r="A1104" s="24" t="s">
        <v>2228</v>
      </c>
      <c r="B1104" s="25" t="s">
        <v>2229</v>
      </c>
      <c r="C1104" s="25" t="s">
        <v>2230</v>
      </c>
      <c r="D1104" s="63" t="s">
        <v>2231</v>
      </c>
      <c r="E1104" s="63"/>
      <c r="F1104" s="63"/>
      <c r="G1104" s="63"/>
      <c r="H1104" s="63"/>
      <c r="I1104" s="63"/>
      <c r="J1104" s="63"/>
      <c r="K1104" s="1">
        <f>SUM(K1107:K1107)</f>
        <v>6</v>
      </c>
      <c r="L1104" s="3">
        <f>ROUND(0*(1+M2/100),2)</f>
        <v>0</v>
      </c>
      <c r="M1104" s="9">
        <f>ROUND(K1104*L1104,2)</f>
        <v>0</v>
      </c>
    </row>
    <row r="1105" spans="1:13" ht="39.75" customHeight="1" thickBot="1" x14ac:dyDescent="0.35">
      <c r="A1105" s="26"/>
      <c r="B1105" s="26"/>
      <c r="C1105" s="26"/>
      <c r="D1105" s="63" t="s">
        <v>2232</v>
      </c>
      <c r="E1105" s="63"/>
      <c r="F1105" s="63"/>
      <c r="G1105" s="63"/>
      <c r="H1105" s="63"/>
      <c r="I1105" s="63"/>
      <c r="J1105" s="63"/>
      <c r="K1105" s="63"/>
      <c r="L1105" s="63"/>
      <c r="M1105" s="63"/>
    </row>
    <row r="1106" spans="1:13" ht="15.15" customHeight="1" thickBot="1" x14ac:dyDescent="0.35">
      <c r="A1106" s="26"/>
      <c r="B1106" s="26"/>
      <c r="C1106" s="26"/>
      <c r="D1106" s="26"/>
      <c r="E1106" s="27"/>
      <c r="F1106" s="7" t="s">
        <v>2233</v>
      </c>
      <c r="G1106" s="7" t="s">
        <v>2234</v>
      </c>
      <c r="H1106" s="7" t="s">
        <v>2235</v>
      </c>
      <c r="I1106" s="7" t="s">
        <v>2236</v>
      </c>
      <c r="J1106" s="7" t="s">
        <v>2237</v>
      </c>
      <c r="K1106" s="7" t="s">
        <v>2238</v>
      </c>
      <c r="L1106" s="26"/>
      <c r="M1106" s="26"/>
    </row>
    <row r="1107" spans="1:13" ht="15.15" customHeight="1" thickBot="1" x14ac:dyDescent="0.35">
      <c r="A1107" s="26"/>
      <c r="B1107" s="26"/>
      <c r="C1107" s="26"/>
      <c r="D1107" s="28"/>
      <c r="E1107" s="29"/>
      <c r="F1107" s="30">
        <v>6</v>
      </c>
      <c r="G1107" s="31"/>
      <c r="H1107" s="31"/>
      <c r="I1107" s="31"/>
      <c r="J1107" s="32">
        <f>ROUND(F1107,3)</f>
        <v>6</v>
      </c>
      <c r="K1107" s="6">
        <f>SUM(J1107:J1107)</f>
        <v>6</v>
      </c>
      <c r="L1107" s="26"/>
      <c r="M1107" s="26"/>
    </row>
    <row r="1108" spans="1:13" ht="15.45" customHeight="1" thickBot="1" x14ac:dyDescent="0.35">
      <c r="A1108" s="24" t="s">
        <v>2239</v>
      </c>
      <c r="B1108" s="25" t="s">
        <v>2240</v>
      </c>
      <c r="C1108" s="25" t="s">
        <v>2241</v>
      </c>
      <c r="D1108" s="63" t="s">
        <v>2242</v>
      </c>
      <c r="E1108" s="63"/>
      <c r="F1108" s="63"/>
      <c r="G1108" s="63"/>
      <c r="H1108" s="63"/>
      <c r="I1108" s="63"/>
      <c r="J1108" s="63"/>
      <c r="K1108" s="1">
        <f>SUM(K1111:K1111)</f>
        <v>1</v>
      </c>
      <c r="L1108" s="3">
        <f>ROUND(0*(1+M2/100),2)</f>
        <v>0</v>
      </c>
      <c r="M1108" s="9">
        <f>ROUND(K1108*L1108,2)</f>
        <v>0</v>
      </c>
    </row>
    <row r="1109" spans="1:13" ht="58.35" customHeight="1" thickBot="1" x14ac:dyDescent="0.35">
      <c r="A1109" s="26"/>
      <c r="B1109" s="26"/>
      <c r="C1109" s="26"/>
      <c r="D1109" s="63" t="s">
        <v>2243</v>
      </c>
      <c r="E1109" s="63"/>
      <c r="F1109" s="63"/>
      <c r="G1109" s="63"/>
      <c r="H1109" s="63"/>
      <c r="I1109" s="63"/>
      <c r="J1109" s="63"/>
      <c r="K1109" s="63"/>
      <c r="L1109" s="63"/>
      <c r="M1109" s="63"/>
    </row>
    <row r="1110" spans="1:13" ht="15.15" customHeight="1" thickBot="1" x14ac:dyDescent="0.35">
      <c r="A1110" s="26"/>
      <c r="B1110" s="26"/>
      <c r="C1110" s="26"/>
      <c r="D1110" s="26"/>
      <c r="E1110" s="27"/>
      <c r="F1110" s="7" t="s">
        <v>2244</v>
      </c>
      <c r="G1110" s="7" t="s">
        <v>2245</v>
      </c>
      <c r="H1110" s="7" t="s">
        <v>2246</v>
      </c>
      <c r="I1110" s="7" t="s">
        <v>2247</v>
      </c>
      <c r="J1110" s="7" t="s">
        <v>2248</v>
      </c>
      <c r="K1110" s="7" t="s">
        <v>2249</v>
      </c>
      <c r="L1110" s="26"/>
      <c r="M1110" s="26"/>
    </row>
    <row r="1111" spans="1:13" ht="15.15" customHeight="1" thickBot="1" x14ac:dyDescent="0.35">
      <c r="A1111" s="26"/>
      <c r="B1111" s="26"/>
      <c r="C1111" s="26"/>
      <c r="D1111" s="28"/>
      <c r="E1111" s="29" t="s">
        <v>2250</v>
      </c>
      <c r="F1111" s="30">
        <v>1</v>
      </c>
      <c r="G1111" s="31"/>
      <c r="H1111" s="31"/>
      <c r="I1111" s="31"/>
      <c r="J1111" s="32">
        <f>ROUND(F1111,3)</f>
        <v>1</v>
      </c>
      <c r="K1111" s="6">
        <f>SUM(J1111:J1111)</f>
        <v>1</v>
      </c>
      <c r="L1111" s="26"/>
      <c r="M1111" s="26"/>
    </row>
    <row r="1112" spans="1:13" ht="15.45" customHeight="1" thickBot="1" x14ac:dyDescent="0.35">
      <c r="A1112" s="24" t="s">
        <v>2251</v>
      </c>
      <c r="B1112" s="25" t="s">
        <v>2252</v>
      </c>
      <c r="C1112" s="25" t="s">
        <v>2253</v>
      </c>
      <c r="D1112" s="63" t="s">
        <v>2254</v>
      </c>
      <c r="E1112" s="63"/>
      <c r="F1112" s="63"/>
      <c r="G1112" s="63"/>
      <c r="H1112" s="63"/>
      <c r="I1112" s="63"/>
      <c r="J1112" s="63"/>
      <c r="K1112" s="1">
        <f>SUM(K1115:K1115)</f>
        <v>3</v>
      </c>
      <c r="L1112" s="3">
        <f>ROUND(0*(1+M2/100),2)</f>
        <v>0</v>
      </c>
      <c r="M1112" s="9">
        <f>ROUND(K1112*L1112,2)</f>
        <v>0</v>
      </c>
    </row>
    <row r="1113" spans="1:13" ht="39.75" customHeight="1" thickBot="1" x14ac:dyDescent="0.35">
      <c r="A1113" s="26"/>
      <c r="B1113" s="26"/>
      <c r="C1113" s="26"/>
      <c r="D1113" s="63" t="s">
        <v>2255</v>
      </c>
      <c r="E1113" s="63"/>
      <c r="F1113" s="63"/>
      <c r="G1113" s="63"/>
      <c r="H1113" s="63"/>
      <c r="I1113" s="63"/>
      <c r="J1113" s="63"/>
      <c r="K1113" s="63"/>
      <c r="L1113" s="63"/>
      <c r="M1113" s="63"/>
    </row>
    <row r="1114" spans="1:13" ht="15.15" customHeight="1" thickBot="1" x14ac:dyDescent="0.35">
      <c r="A1114" s="26"/>
      <c r="B1114" s="26"/>
      <c r="C1114" s="26"/>
      <c r="D1114" s="26"/>
      <c r="E1114" s="27"/>
      <c r="F1114" s="7" t="s">
        <v>2256</v>
      </c>
      <c r="G1114" s="7" t="s">
        <v>2257</v>
      </c>
      <c r="H1114" s="7" t="s">
        <v>2258</v>
      </c>
      <c r="I1114" s="7" t="s">
        <v>2259</v>
      </c>
      <c r="J1114" s="7" t="s">
        <v>2260</v>
      </c>
      <c r="K1114" s="7" t="s">
        <v>2261</v>
      </c>
      <c r="L1114" s="26"/>
      <c r="M1114" s="26"/>
    </row>
    <row r="1115" spans="1:13" ht="15.15" customHeight="1" thickBot="1" x14ac:dyDescent="0.35">
      <c r="A1115" s="26"/>
      <c r="B1115" s="26"/>
      <c r="C1115" s="26"/>
      <c r="D1115" s="28"/>
      <c r="E1115" s="29"/>
      <c r="F1115" s="30">
        <v>3</v>
      </c>
      <c r="G1115" s="31"/>
      <c r="H1115" s="31"/>
      <c r="I1115" s="31"/>
      <c r="J1115" s="32">
        <f>ROUND(F1115,3)</f>
        <v>3</v>
      </c>
      <c r="K1115" s="6">
        <f>SUM(J1115:J1115)</f>
        <v>3</v>
      </c>
      <c r="L1115" s="26"/>
      <c r="M1115" s="26"/>
    </row>
    <row r="1116" spans="1:13" ht="15.45" customHeight="1" thickBot="1" x14ac:dyDescent="0.35">
      <c r="A1116" s="24" t="s">
        <v>2262</v>
      </c>
      <c r="B1116" s="25" t="s">
        <v>2263</v>
      </c>
      <c r="C1116" s="25" t="s">
        <v>2264</v>
      </c>
      <c r="D1116" s="63" t="s">
        <v>2265</v>
      </c>
      <c r="E1116" s="63"/>
      <c r="F1116" s="63"/>
      <c r="G1116" s="63"/>
      <c r="H1116" s="63"/>
      <c r="I1116" s="63"/>
      <c r="J1116" s="63"/>
      <c r="K1116" s="1">
        <f>SUM(K1119:K1119)</f>
        <v>1</v>
      </c>
      <c r="L1116" s="3">
        <f>ROUND(0*(1+M2/100),2)</f>
        <v>0</v>
      </c>
      <c r="M1116" s="9">
        <f>ROUND(K1116*L1116,2)</f>
        <v>0</v>
      </c>
    </row>
    <row r="1117" spans="1:13" ht="49.05" customHeight="1" thickBot="1" x14ac:dyDescent="0.35">
      <c r="A1117" s="26"/>
      <c r="B1117" s="26"/>
      <c r="C1117" s="26"/>
      <c r="D1117" s="63" t="s">
        <v>2266</v>
      </c>
      <c r="E1117" s="63"/>
      <c r="F1117" s="63"/>
      <c r="G1117" s="63"/>
      <c r="H1117" s="63"/>
      <c r="I1117" s="63"/>
      <c r="J1117" s="63"/>
      <c r="K1117" s="63"/>
      <c r="L1117" s="63"/>
      <c r="M1117" s="63"/>
    </row>
    <row r="1118" spans="1:13" ht="15.15" customHeight="1" thickBot="1" x14ac:dyDescent="0.35">
      <c r="A1118" s="26"/>
      <c r="B1118" s="26"/>
      <c r="C1118" s="26"/>
      <c r="D1118" s="26"/>
      <c r="E1118" s="27"/>
      <c r="F1118" s="7" t="s">
        <v>2267</v>
      </c>
      <c r="G1118" s="7" t="s">
        <v>2268</v>
      </c>
      <c r="H1118" s="7" t="s">
        <v>2269</v>
      </c>
      <c r="I1118" s="7" t="s">
        <v>2270</v>
      </c>
      <c r="J1118" s="7" t="s">
        <v>2271</v>
      </c>
      <c r="K1118" s="7" t="s">
        <v>2272</v>
      </c>
      <c r="L1118" s="26"/>
      <c r="M1118" s="26"/>
    </row>
    <row r="1119" spans="1:13" ht="15.15" customHeight="1" thickBot="1" x14ac:dyDescent="0.35">
      <c r="A1119" s="26"/>
      <c r="B1119" s="26"/>
      <c r="C1119" s="26"/>
      <c r="D1119" s="28"/>
      <c r="E1119" s="29"/>
      <c r="F1119" s="30">
        <v>1</v>
      </c>
      <c r="G1119" s="31"/>
      <c r="H1119" s="31"/>
      <c r="I1119" s="31"/>
      <c r="J1119" s="32">
        <f>ROUND(F1119,3)</f>
        <v>1</v>
      </c>
      <c r="K1119" s="6">
        <f>SUM(J1119:J1119)</f>
        <v>1</v>
      </c>
      <c r="L1119" s="4"/>
      <c r="M1119" s="26"/>
    </row>
    <row r="1120" spans="1:13" ht="15.45" customHeight="1" thickBot="1" x14ac:dyDescent="0.35">
      <c r="A1120" s="24" t="s">
        <v>2273</v>
      </c>
      <c r="B1120" s="25" t="s">
        <v>2274</v>
      </c>
      <c r="C1120" s="25" t="s">
        <v>2275</v>
      </c>
      <c r="D1120" s="63" t="s">
        <v>2276</v>
      </c>
      <c r="E1120" s="63"/>
      <c r="F1120" s="63"/>
      <c r="G1120" s="63"/>
      <c r="H1120" s="63"/>
      <c r="I1120" s="63"/>
      <c r="J1120" s="63"/>
      <c r="K1120" s="1">
        <f>SUM(K1123:K1123)</f>
        <v>1</v>
      </c>
      <c r="L1120" s="3">
        <f>ROUND(0*(1+M2/100),2)</f>
        <v>0</v>
      </c>
      <c r="M1120" s="9">
        <f>ROUND(K1120*L1120,2)</f>
        <v>0</v>
      </c>
    </row>
    <row r="1121" spans="1:13" ht="39.75" customHeight="1" thickBot="1" x14ac:dyDescent="0.35">
      <c r="A1121" s="26"/>
      <c r="B1121" s="26"/>
      <c r="C1121" s="26"/>
      <c r="D1121" s="63" t="s">
        <v>2277</v>
      </c>
      <c r="E1121" s="63"/>
      <c r="F1121" s="63"/>
      <c r="G1121" s="63"/>
      <c r="H1121" s="63"/>
      <c r="I1121" s="63"/>
      <c r="J1121" s="63"/>
      <c r="K1121" s="63"/>
      <c r="L1121" s="63"/>
      <c r="M1121" s="63"/>
    </row>
    <row r="1122" spans="1:13" ht="15.15" customHeight="1" thickBot="1" x14ac:dyDescent="0.35">
      <c r="A1122" s="26"/>
      <c r="B1122" s="26"/>
      <c r="C1122" s="26"/>
      <c r="D1122" s="26"/>
      <c r="E1122" s="27"/>
      <c r="F1122" s="7" t="s">
        <v>2278</v>
      </c>
      <c r="G1122" s="7" t="s">
        <v>2279</v>
      </c>
      <c r="H1122" s="7" t="s">
        <v>2280</v>
      </c>
      <c r="I1122" s="7" t="s">
        <v>2281</v>
      </c>
      <c r="J1122" s="7" t="s">
        <v>2282</v>
      </c>
      <c r="K1122" s="7" t="s">
        <v>2283</v>
      </c>
      <c r="L1122" s="26"/>
      <c r="M1122" s="26"/>
    </row>
    <row r="1123" spans="1:13" ht="15.15" customHeight="1" thickBot="1" x14ac:dyDescent="0.35">
      <c r="A1123" s="26"/>
      <c r="B1123" s="26"/>
      <c r="C1123" s="26"/>
      <c r="D1123" s="28"/>
      <c r="E1123" s="29"/>
      <c r="F1123" s="30">
        <v>1</v>
      </c>
      <c r="G1123" s="31"/>
      <c r="H1123" s="31"/>
      <c r="I1123" s="31"/>
      <c r="J1123" s="32">
        <f>ROUND(F1123,3)</f>
        <v>1</v>
      </c>
      <c r="K1123" s="6">
        <f>SUM(J1123:J1123)</f>
        <v>1</v>
      </c>
      <c r="L1123" s="26"/>
      <c r="M1123" s="26"/>
    </row>
    <row r="1124" spans="1:13" ht="15.45" customHeight="1" thickBot="1" x14ac:dyDescent="0.35">
      <c r="A1124" s="38"/>
      <c r="B1124" s="38"/>
      <c r="C1124" s="38"/>
      <c r="D1124" s="47" t="s">
        <v>2284</v>
      </c>
      <c r="E1124" s="48"/>
      <c r="F1124" s="48"/>
      <c r="G1124" s="48"/>
      <c r="H1124" s="48"/>
      <c r="I1124" s="48"/>
      <c r="J1124" s="48"/>
      <c r="K1124" s="48"/>
      <c r="L1124" s="49">
        <f>M1068+M1072+M1076+M1080+M1084+M1088+M1092+M1096+M1100+M1104+M1108+M1112+M1116+M1120</f>
        <v>0</v>
      </c>
      <c r="M1124" s="49">
        <f>ROUND(L1124,2)</f>
        <v>0</v>
      </c>
    </row>
    <row r="1125" spans="1:13" ht="15.45" customHeight="1" thickBot="1" x14ac:dyDescent="0.35">
      <c r="A1125" s="53"/>
      <c r="B1125" s="53"/>
      <c r="C1125" s="53"/>
      <c r="D1125" s="54" t="s">
        <v>2285</v>
      </c>
      <c r="E1125" s="55"/>
      <c r="F1125" s="55"/>
      <c r="G1125" s="55"/>
      <c r="H1125" s="55"/>
      <c r="I1125" s="55"/>
      <c r="J1125" s="55"/>
      <c r="K1125" s="55"/>
      <c r="L1125" s="56">
        <f>M1060+M1066+M1124</f>
        <v>0</v>
      </c>
      <c r="M1125" s="56">
        <f>ROUND(L1125,2)</f>
        <v>0</v>
      </c>
    </row>
    <row r="1126" spans="1:13" ht="15.45" customHeight="1" thickBot="1" x14ac:dyDescent="0.35">
      <c r="A1126" s="42" t="s">
        <v>2286</v>
      </c>
      <c r="B1126" s="42" t="s">
        <v>2287</v>
      </c>
      <c r="C1126" s="43"/>
      <c r="D1126" s="64" t="s">
        <v>2288</v>
      </c>
      <c r="E1126" s="64"/>
      <c r="F1126" s="64"/>
      <c r="G1126" s="64"/>
      <c r="H1126" s="64"/>
      <c r="I1126" s="64"/>
      <c r="J1126" s="64"/>
      <c r="K1126" s="43"/>
      <c r="L1126" s="8">
        <f>L1162</f>
        <v>0</v>
      </c>
      <c r="M1126" s="8">
        <f>ROUND(L1126,2)</f>
        <v>0</v>
      </c>
    </row>
    <row r="1127" spans="1:13" ht="15.45" customHeight="1" thickBot="1" x14ac:dyDescent="0.35">
      <c r="A1127" s="24" t="s">
        <v>2289</v>
      </c>
      <c r="B1127" s="25" t="s">
        <v>2290</v>
      </c>
      <c r="C1127" s="25" t="s">
        <v>2291</v>
      </c>
      <c r="D1127" s="63" t="s">
        <v>2292</v>
      </c>
      <c r="E1127" s="63"/>
      <c r="F1127" s="63"/>
      <c r="G1127" s="63"/>
      <c r="H1127" s="63"/>
      <c r="I1127" s="63"/>
      <c r="J1127" s="63"/>
      <c r="K1127" s="1">
        <f>SUM(K1130:K1130)</f>
        <v>7</v>
      </c>
      <c r="L1127" s="3">
        <f>ROUND(0*(1+M2/100),2)</f>
        <v>0</v>
      </c>
      <c r="M1127" s="9">
        <f>ROUND(K1127*L1127,2)</f>
        <v>0</v>
      </c>
    </row>
    <row r="1128" spans="1:13" ht="85.95" customHeight="1" thickBot="1" x14ac:dyDescent="0.35">
      <c r="A1128" s="26"/>
      <c r="B1128" s="26"/>
      <c r="C1128" s="26"/>
      <c r="D1128" s="63" t="s">
        <v>2293</v>
      </c>
      <c r="E1128" s="63"/>
      <c r="F1128" s="63"/>
      <c r="G1128" s="63"/>
      <c r="H1128" s="63"/>
      <c r="I1128" s="63"/>
      <c r="J1128" s="63"/>
      <c r="K1128" s="63"/>
      <c r="L1128" s="63"/>
      <c r="M1128" s="63"/>
    </row>
    <row r="1129" spans="1:13" ht="15.15" customHeight="1" thickBot="1" x14ac:dyDescent="0.35">
      <c r="A1129" s="26"/>
      <c r="B1129" s="26"/>
      <c r="C1129" s="26"/>
      <c r="D1129" s="26"/>
      <c r="E1129" s="27"/>
      <c r="F1129" s="7" t="s">
        <v>2294</v>
      </c>
      <c r="G1129" s="7" t="s">
        <v>2295</v>
      </c>
      <c r="H1129" s="7" t="s">
        <v>2296</v>
      </c>
      <c r="I1129" s="7" t="s">
        <v>2297</v>
      </c>
      <c r="J1129" s="7" t="s">
        <v>2298</v>
      </c>
      <c r="K1129" s="7" t="s">
        <v>2299</v>
      </c>
      <c r="L1129" s="26"/>
      <c r="M1129" s="26"/>
    </row>
    <row r="1130" spans="1:13" ht="15.15" customHeight="1" thickBot="1" x14ac:dyDescent="0.35">
      <c r="A1130" s="26"/>
      <c r="B1130" s="26"/>
      <c r="C1130" s="26"/>
      <c r="D1130" s="28"/>
      <c r="E1130" s="29"/>
      <c r="F1130" s="30">
        <v>7</v>
      </c>
      <c r="G1130" s="31"/>
      <c r="H1130" s="31"/>
      <c r="I1130" s="31"/>
      <c r="J1130" s="32">
        <f>ROUND(F1130,3)</f>
        <v>7</v>
      </c>
      <c r="K1130" s="6">
        <f>SUM(J1130:J1130)</f>
        <v>7</v>
      </c>
      <c r="L1130" s="26"/>
      <c r="M1130" s="26"/>
    </row>
    <row r="1131" spans="1:13" ht="21.3" customHeight="1" thickBot="1" x14ac:dyDescent="0.35">
      <c r="A1131" s="24" t="s">
        <v>2300</v>
      </c>
      <c r="B1131" s="25" t="s">
        <v>2301</v>
      </c>
      <c r="C1131" s="25" t="s">
        <v>2302</v>
      </c>
      <c r="D1131" s="63" t="s">
        <v>2303</v>
      </c>
      <c r="E1131" s="63"/>
      <c r="F1131" s="63"/>
      <c r="G1131" s="63"/>
      <c r="H1131" s="63"/>
      <c r="I1131" s="63"/>
      <c r="J1131" s="63"/>
      <c r="K1131" s="1">
        <f>SUM(K1134:K1134)</f>
        <v>12</v>
      </c>
      <c r="L1131" s="3">
        <f>ROUND(0*(1+M2/100),2)</f>
        <v>0</v>
      </c>
      <c r="M1131" s="9">
        <f>ROUND(K1131*L1131,2)</f>
        <v>0</v>
      </c>
    </row>
    <row r="1132" spans="1:13" ht="104.55" customHeight="1" thickBot="1" x14ac:dyDescent="0.35">
      <c r="A1132" s="26"/>
      <c r="B1132" s="26"/>
      <c r="C1132" s="26"/>
      <c r="D1132" s="63" t="s">
        <v>2304</v>
      </c>
      <c r="E1132" s="63"/>
      <c r="F1132" s="63"/>
      <c r="G1132" s="63"/>
      <c r="H1132" s="63"/>
      <c r="I1132" s="63"/>
      <c r="J1132" s="63"/>
      <c r="K1132" s="63"/>
      <c r="L1132" s="63"/>
      <c r="M1132" s="63"/>
    </row>
    <row r="1133" spans="1:13" ht="15.15" customHeight="1" thickBot="1" x14ac:dyDescent="0.35">
      <c r="A1133" s="26"/>
      <c r="B1133" s="26"/>
      <c r="C1133" s="26"/>
      <c r="D1133" s="26"/>
      <c r="E1133" s="27"/>
      <c r="F1133" s="7" t="s">
        <v>2305</v>
      </c>
      <c r="G1133" s="7" t="s">
        <v>2306</v>
      </c>
      <c r="H1133" s="7" t="s">
        <v>2307</v>
      </c>
      <c r="I1133" s="7" t="s">
        <v>2308</v>
      </c>
      <c r="J1133" s="7" t="s">
        <v>2309</v>
      </c>
      <c r="K1133" s="7" t="s">
        <v>2310</v>
      </c>
      <c r="L1133" s="26"/>
      <c r="M1133" s="26"/>
    </row>
    <row r="1134" spans="1:13" ht="15.15" customHeight="1" thickBot="1" x14ac:dyDescent="0.35">
      <c r="A1134" s="26"/>
      <c r="B1134" s="26"/>
      <c r="C1134" s="26"/>
      <c r="D1134" s="28"/>
      <c r="E1134" s="29"/>
      <c r="F1134" s="30">
        <v>12</v>
      </c>
      <c r="G1134" s="31"/>
      <c r="H1134" s="31"/>
      <c r="I1134" s="31"/>
      <c r="J1134" s="32">
        <f>ROUND(F1134,3)</f>
        <v>12</v>
      </c>
      <c r="K1134" s="6">
        <f>SUM(J1134:J1134)</f>
        <v>12</v>
      </c>
      <c r="L1134" s="26"/>
      <c r="M1134" s="26"/>
    </row>
    <row r="1135" spans="1:13" ht="21.3" customHeight="1" thickBot="1" x14ac:dyDescent="0.35">
      <c r="A1135" s="24" t="s">
        <v>2311</v>
      </c>
      <c r="B1135" s="25" t="s">
        <v>2312</v>
      </c>
      <c r="C1135" s="25" t="s">
        <v>2313</v>
      </c>
      <c r="D1135" s="63" t="s">
        <v>2314</v>
      </c>
      <c r="E1135" s="63"/>
      <c r="F1135" s="63"/>
      <c r="G1135" s="63"/>
      <c r="H1135" s="63"/>
      <c r="I1135" s="63"/>
      <c r="J1135" s="63"/>
      <c r="K1135" s="1">
        <f>ROUND(96,2)</f>
        <v>96</v>
      </c>
      <c r="L1135" s="3">
        <f>ROUND(0*(1+M2/100),2)</f>
        <v>0</v>
      </c>
      <c r="M1135" s="9">
        <f>ROUND(K1135*L1135,2)</f>
        <v>0</v>
      </c>
    </row>
    <row r="1136" spans="1:13" ht="30.6" customHeight="1" thickBot="1" x14ac:dyDescent="0.35">
      <c r="A1136" s="26"/>
      <c r="B1136" s="26"/>
      <c r="C1136" s="26"/>
      <c r="D1136" s="63" t="s">
        <v>2315</v>
      </c>
      <c r="E1136" s="63"/>
      <c r="F1136" s="63"/>
      <c r="G1136" s="63"/>
      <c r="H1136" s="63"/>
      <c r="I1136" s="63"/>
      <c r="J1136" s="63"/>
      <c r="K1136" s="63"/>
      <c r="L1136" s="63"/>
      <c r="M1136" s="63"/>
    </row>
    <row r="1137" spans="1:13" ht="21.3" customHeight="1" thickBot="1" x14ac:dyDescent="0.35">
      <c r="A1137" s="24" t="s">
        <v>2316</v>
      </c>
      <c r="B1137" s="25" t="s">
        <v>2317</v>
      </c>
      <c r="C1137" s="25" t="s">
        <v>2318</v>
      </c>
      <c r="D1137" s="63" t="s">
        <v>2319</v>
      </c>
      <c r="E1137" s="63"/>
      <c r="F1137" s="63"/>
      <c r="G1137" s="63"/>
      <c r="H1137" s="63"/>
      <c r="I1137" s="63"/>
      <c r="J1137" s="63"/>
      <c r="K1137" s="1">
        <f>SUM(K1140:K1141)</f>
        <v>17</v>
      </c>
      <c r="L1137" s="3">
        <f>ROUND(0*(1+M2/100),2)</f>
        <v>0</v>
      </c>
      <c r="M1137" s="9">
        <f>ROUND(K1137*L1137,2)</f>
        <v>0</v>
      </c>
    </row>
    <row r="1138" spans="1:13" ht="30.6" customHeight="1" thickBot="1" x14ac:dyDescent="0.35">
      <c r="A1138" s="26"/>
      <c r="B1138" s="26"/>
      <c r="C1138" s="26"/>
      <c r="D1138" s="63" t="s">
        <v>2320</v>
      </c>
      <c r="E1138" s="63"/>
      <c r="F1138" s="63"/>
      <c r="G1138" s="63"/>
      <c r="H1138" s="63"/>
      <c r="I1138" s="63"/>
      <c r="J1138" s="63"/>
      <c r="K1138" s="63"/>
      <c r="L1138" s="63"/>
      <c r="M1138" s="63"/>
    </row>
    <row r="1139" spans="1:13" ht="15.15" customHeight="1" thickBot="1" x14ac:dyDescent="0.35">
      <c r="A1139" s="26"/>
      <c r="B1139" s="26"/>
      <c r="C1139" s="26"/>
      <c r="D1139" s="26"/>
      <c r="E1139" s="27"/>
      <c r="F1139" s="7" t="s">
        <v>2321</v>
      </c>
      <c r="G1139" s="7" t="s">
        <v>2322</v>
      </c>
      <c r="H1139" s="7" t="s">
        <v>2323</v>
      </c>
      <c r="I1139" s="7" t="s">
        <v>2324</v>
      </c>
      <c r="J1139" s="7" t="s">
        <v>2325</v>
      </c>
      <c r="K1139" s="7" t="s">
        <v>2326</v>
      </c>
      <c r="L1139" s="26"/>
      <c r="M1139" s="26"/>
    </row>
    <row r="1140" spans="1:13" ht="15.15" customHeight="1" thickBot="1" x14ac:dyDescent="0.35">
      <c r="A1140" s="26"/>
      <c r="B1140" s="26"/>
      <c r="C1140" s="26"/>
      <c r="D1140" s="28"/>
      <c r="E1140" s="29" t="s">
        <v>2327</v>
      </c>
      <c r="F1140" s="30">
        <v>4</v>
      </c>
      <c r="G1140" s="31"/>
      <c r="H1140" s="31"/>
      <c r="I1140" s="31"/>
      <c r="J1140" s="32">
        <f>ROUND(F1140,3)</f>
        <v>4</v>
      </c>
      <c r="K1140" s="33"/>
      <c r="L1140" s="26"/>
      <c r="M1140" s="26"/>
    </row>
    <row r="1141" spans="1:13" ht="15.15" customHeight="1" thickBot="1" x14ac:dyDescent="0.35">
      <c r="A1141" s="26"/>
      <c r="B1141" s="26"/>
      <c r="C1141" s="26"/>
      <c r="D1141" s="28"/>
      <c r="E1141" s="25" t="s">
        <v>2328</v>
      </c>
      <c r="F1141" s="34">
        <v>13</v>
      </c>
      <c r="G1141" s="1"/>
      <c r="H1141" s="1"/>
      <c r="I1141" s="1"/>
      <c r="J1141" s="35">
        <f>ROUND(F1141,3)</f>
        <v>13</v>
      </c>
      <c r="K1141" s="5">
        <f>SUM(J1140:J1141)</f>
        <v>17</v>
      </c>
      <c r="L1141" s="26"/>
      <c r="M1141" s="26"/>
    </row>
    <row r="1142" spans="1:13" ht="15.45" customHeight="1" thickBot="1" x14ac:dyDescent="0.35">
      <c r="A1142" s="24" t="s">
        <v>2329</v>
      </c>
      <c r="B1142" s="25" t="s">
        <v>2330</v>
      </c>
      <c r="C1142" s="25" t="s">
        <v>2331</v>
      </c>
      <c r="D1142" s="63" t="s">
        <v>2332</v>
      </c>
      <c r="E1142" s="63"/>
      <c r="F1142" s="63"/>
      <c r="G1142" s="63"/>
      <c r="H1142" s="63"/>
      <c r="I1142" s="63"/>
      <c r="J1142" s="63"/>
      <c r="K1142" s="1">
        <f>ROUND(19,2)</f>
        <v>19</v>
      </c>
      <c r="L1142" s="3">
        <f>ROUND(0*(1+M2/100),2)</f>
        <v>0</v>
      </c>
      <c r="M1142" s="9">
        <f>ROUND(K1142*L1142,2)</f>
        <v>0</v>
      </c>
    </row>
    <row r="1143" spans="1:13" ht="30.6" customHeight="1" thickBot="1" x14ac:dyDescent="0.35">
      <c r="A1143" s="26"/>
      <c r="B1143" s="26"/>
      <c r="C1143" s="26"/>
      <c r="D1143" s="63" t="s">
        <v>2333</v>
      </c>
      <c r="E1143" s="63"/>
      <c r="F1143" s="63"/>
      <c r="G1143" s="63"/>
      <c r="H1143" s="63"/>
      <c r="I1143" s="63"/>
      <c r="J1143" s="63"/>
      <c r="K1143" s="63"/>
      <c r="L1143" s="63"/>
      <c r="M1143" s="63"/>
    </row>
    <row r="1144" spans="1:13" ht="15.45" customHeight="1" thickBot="1" x14ac:dyDescent="0.35">
      <c r="A1144" s="24" t="s">
        <v>2334</v>
      </c>
      <c r="B1144" s="25" t="s">
        <v>2335</v>
      </c>
      <c r="C1144" s="25" t="s">
        <v>2336</v>
      </c>
      <c r="D1144" s="63" t="s">
        <v>2337</v>
      </c>
      <c r="E1144" s="63"/>
      <c r="F1144" s="63"/>
      <c r="G1144" s="63"/>
      <c r="H1144" s="63"/>
      <c r="I1144" s="63"/>
      <c r="J1144" s="63"/>
      <c r="K1144" s="1">
        <f>SUM(K1147:K1147)</f>
        <v>113</v>
      </c>
      <c r="L1144" s="3">
        <f>ROUND(0*(1+M2/100),2)</f>
        <v>0</v>
      </c>
      <c r="M1144" s="9">
        <f>ROUND(K1144*L1144,2)</f>
        <v>0</v>
      </c>
    </row>
    <row r="1145" spans="1:13" ht="39.75" customHeight="1" thickBot="1" x14ac:dyDescent="0.35">
      <c r="A1145" s="26"/>
      <c r="B1145" s="26"/>
      <c r="C1145" s="26"/>
      <c r="D1145" s="63" t="s">
        <v>2338</v>
      </c>
      <c r="E1145" s="63"/>
      <c r="F1145" s="63"/>
      <c r="G1145" s="63"/>
      <c r="H1145" s="63"/>
      <c r="I1145" s="63"/>
      <c r="J1145" s="63"/>
      <c r="K1145" s="63"/>
      <c r="L1145" s="63"/>
      <c r="M1145" s="63"/>
    </row>
    <row r="1146" spans="1:13" ht="15.15" customHeight="1" thickBot="1" x14ac:dyDescent="0.35">
      <c r="A1146" s="26"/>
      <c r="B1146" s="26"/>
      <c r="C1146" s="26"/>
      <c r="D1146" s="26"/>
      <c r="E1146" s="27"/>
      <c r="F1146" s="7" t="s">
        <v>2339</v>
      </c>
      <c r="G1146" s="7" t="s">
        <v>2340</v>
      </c>
      <c r="H1146" s="7" t="s">
        <v>2341</v>
      </c>
      <c r="I1146" s="7" t="s">
        <v>2342</v>
      </c>
      <c r="J1146" s="7" t="s">
        <v>2343</v>
      </c>
      <c r="K1146" s="7" t="s">
        <v>2344</v>
      </c>
      <c r="L1146" s="26"/>
      <c r="M1146" s="26"/>
    </row>
    <row r="1147" spans="1:13" ht="15.15" customHeight="1" thickBot="1" x14ac:dyDescent="0.35">
      <c r="A1147" s="26"/>
      <c r="B1147" s="26"/>
      <c r="C1147" s="26"/>
      <c r="D1147" s="28"/>
      <c r="E1147" s="29"/>
      <c r="F1147" s="30">
        <v>1</v>
      </c>
      <c r="G1147" s="31">
        <v>113</v>
      </c>
      <c r="H1147" s="31"/>
      <c r="I1147" s="31"/>
      <c r="J1147" s="32">
        <f>ROUND(F1147*G1147,3)</f>
        <v>113</v>
      </c>
      <c r="K1147" s="6">
        <f>SUM(J1147:J1147)</f>
        <v>113</v>
      </c>
      <c r="L1147" s="4"/>
      <c r="M1147" s="26"/>
    </row>
    <row r="1148" spans="1:13" ht="15.45" customHeight="1" thickBot="1" x14ac:dyDescent="0.35">
      <c r="A1148" s="24" t="s">
        <v>2345</v>
      </c>
      <c r="B1148" s="25" t="s">
        <v>2346</v>
      </c>
      <c r="C1148" s="25" t="s">
        <v>2347</v>
      </c>
      <c r="D1148" s="63" t="s">
        <v>2348</v>
      </c>
      <c r="E1148" s="63"/>
      <c r="F1148" s="63"/>
      <c r="G1148" s="63"/>
      <c r="H1148" s="63"/>
      <c r="I1148" s="63"/>
      <c r="J1148" s="63"/>
      <c r="K1148" s="1">
        <f>SUM(K1151:K1152)</f>
        <v>10.4</v>
      </c>
      <c r="L1148" s="3">
        <f>ROUND(0*(1+M2/100),2)</f>
        <v>0</v>
      </c>
      <c r="M1148" s="9">
        <f>ROUND(K1148*L1148,2)</f>
        <v>0</v>
      </c>
    </row>
    <row r="1149" spans="1:13" ht="30.6" customHeight="1" thickBot="1" x14ac:dyDescent="0.35">
      <c r="A1149" s="26"/>
      <c r="B1149" s="26"/>
      <c r="C1149" s="26"/>
      <c r="D1149" s="63" t="s">
        <v>2349</v>
      </c>
      <c r="E1149" s="63"/>
      <c r="F1149" s="63"/>
      <c r="G1149" s="63"/>
      <c r="H1149" s="63"/>
      <c r="I1149" s="63"/>
      <c r="J1149" s="63"/>
      <c r="K1149" s="63"/>
      <c r="L1149" s="63"/>
      <c r="M1149" s="63"/>
    </row>
    <row r="1150" spans="1:13" ht="15.15" customHeight="1" thickBot="1" x14ac:dyDescent="0.35">
      <c r="A1150" s="26"/>
      <c r="B1150" s="26"/>
      <c r="C1150" s="26"/>
      <c r="D1150" s="26"/>
      <c r="E1150" s="27"/>
      <c r="F1150" s="7" t="s">
        <v>2350</v>
      </c>
      <c r="G1150" s="7" t="s">
        <v>2351</v>
      </c>
      <c r="H1150" s="7" t="s">
        <v>2352</v>
      </c>
      <c r="I1150" s="7" t="s">
        <v>2353</v>
      </c>
      <c r="J1150" s="7" t="s">
        <v>2354</v>
      </c>
      <c r="K1150" s="7" t="s">
        <v>2355</v>
      </c>
      <c r="L1150" s="26"/>
      <c r="M1150" s="26"/>
    </row>
    <row r="1151" spans="1:13" ht="15.15" customHeight="1" thickBot="1" x14ac:dyDescent="0.35">
      <c r="A1151" s="26"/>
      <c r="B1151" s="26"/>
      <c r="C1151" s="26"/>
      <c r="D1151" s="28"/>
      <c r="E1151" s="29"/>
      <c r="F1151" s="30">
        <v>1</v>
      </c>
      <c r="G1151" s="31">
        <v>2.4</v>
      </c>
      <c r="H1151" s="31"/>
      <c r="I1151" s="31"/>
      <c r="J1151" s="32">
        <f>ROUND(F1151*G1151,3)</f>
        <v>2.4</v>
      </c>
      <c r="K1151" s="33"/>
      <c r="L1151" s="26"/>
      <c r="M1151" s="26"/>
    </row>
    <row r="1152" spans="1:13" ht="15.15" customHeight="1" thickBot="1" x14ac:dyDescent="0.35">
      <c r="A1152" s="26"/>
      <c r="B1152" s="26"/>
      <c r="C1152" s="26"/>
      <c r="D1152" s="28"/>
      <c r="E1152" s="25"/>
      <c r="F1152" s="34">
        <v>4</v>
      </c>
      <c r="G1152" s="1">
        <v>2</v>
      </c>
      <c r="H1152" s="1"/>
      <c r="I1152" s="1"/>
      <c r="J1152" s="35">
        <f>ROUND(F1152*G1152,3)</f>
        <v>8</v>
      </c>
      <c r="K1152" s="5">
        <f>SUM(J1151:J1152)</f>
        <v>10.4</v>
      </c>
      <c r="L1152" s="26"/>
      <c r="M1152" s="26"/>
    </row>
    <row r="1153" spans="1:13" ht="21.3" customHeight="1" thickBot="1" x14ac:dyDescent="0.35">
      <c r="A1153" s="24" t="s">
        <v>2356</v>
      </c>
      <c r="B1153" s="25" t="s">
        <v>2357</v>
      </c>
      <c r="C1153" s="25" t="s">
        <v>2358</v>
      </c>
      <c r="D1153" s="63" t="s">
        <v>2359</v>
      </c>
      <c r="E1153" s="63"/>
      <c r="F1153" s="63"/>
      <c r="G1153" s="63"/>
      <c r="H1153" s="63"/>
      <c r="I1153" s="63"/>
      <c r="J1153" s="63"/>
      <c r="K1153" s="1">
        <f>SUM(K1156:K1156)</f>
        <v>4</v>
      </c>
      <c r="L1153" s="3">
        <f>ROUND(0*(1+M2/100),2)</f>
        <v>0</v>
      </c>
      <c r="M1153" s="9">
        <f>ROUND(K1153*L1153,2)</f>
        <v>0</v>
      </c>
    </row>
    <row r="1154" spans="1:13" ht="58.35" customHeight="1" thickBot="1" x14ac:dyDescent="0.35">
      <c r="A1154" s="26"/>
      <c r="B1154" s="26"/>
      <c r="C1154" s="26"/>
      <c r="D1154" s="63" t="s">
        <v>2360</v>
      </c>
      <c r="E1154" s="63"/>
      <c r="F1154" s="63"/>
      <c r="G1154" s="63"/>
      <c r="H1154" s="63"/>
      <c r="I1154" s="63"/>
      <c r="J1154" s="63"/>
      <c r="K1154" s="63"/>
      <c r="L1154" s="63"/>
      <c r="M1154" s="63"/>
    </row>
    <row r="1155" spans="1:13" ht="15.15" customHeight="1" thickBot="1" x14ac:dyDescent="0.35">
      <c r="A1155" s="26"/>
      <c r="B1155" s="26"/>
      <c r="C1155" s="26"/>
      <c r="D1155" s="26"/>
      <c r="E1155" s="27"/>
      <c r="F1155" s="7" t="s">
        <v>2361</v>
      </c>
      <c r="G1155" s="7" t="s">
        <v>2362</v>
      </c>
      <c r="H1155" s="7" t="s">
        <v>2363</v>
      </c>
      <c r="I1155" s="7" t="s">
        <v>2364</v>
      </c>
      <c r="J1155" s="7" t="s">
        <v>2365</v>
      </c>
      <c r="K1155" s="7" t="s">
        <v>2366</v>
      </c>
      <c r="L1155" s="26"/>
      <c r="M1155" s="26"/>
    </row>
    <row r="1156" spans="1:13" ht="15.15" customHeight="1" thickBot="1" x14ac:dyDescent="0.35">
      <c r="A1156" s="26"/>
      <c r="B1156" s="26"/>
      <c r="C1156" s="26"/>
      <c r="D1156" s="28"/>
      <c r="E1156" s="29" t="s">
        <v>2367</v>
      </c>
      <c r="F1156" s="30">
        <v>4</v>
      </c>
      <c r="G1156" s="31"/>
      <c r="H1156" s="31"/>
      <c r="I1156" s="31"/>
      <c r="J1156" s="32">
        <f>ROUND(F1156,3)</f>
        <v>4</v>
      </c>
      <c r="K1156" s="6">
        <f>SUM(J1156:J1156)</f>
        <v>4</v>
      </c>
      <c r="L1156" s="4"/>
      <c r="M1156" s="26"/>
    </row>
    <row r="1157" spans="1:13" ht="21.3" customHeight="1" thickBot="1" x14ac:dyDescent="0.35">
      <c r="A1157" s="24" t="s">
        <v>2368</v>
      </c>
      <c r="B1157" s="25" t="s">
        <v>2369</v>
      </c>
      <c r="C1157" s="25" t="s">
        <v>2370</v>
      </c>
      <c r="D1157" s="63" t="s">
        <v>2371</v>
      </c>
      <c r="E1157" s="63"/>
      <c r="F1157" s="63"/>
      <c r="G1157" s="63"/>
      <c r="H1157" s="63"/>
      <c r="I1157" s="63"/>
      <c r="J1157" s="63"/>
      <c r="K1157" s="1">
        <f>SUM(K1160:K1161)</f>
        <v>3</v>
      </c>
      <c r="L1157" s="3">
        <f>ROUND(0*(1+M2/100),2)</f>
        <v>0</v>
      </c>
      <c r="M1157" s="9">
        <f>ROUND(K1157*L1157,2)</f>
        <v>0</v>
      </c>
    </row>
    <row r="1158" spans="1:13" ht="58.35" customHeight="1" thickBot="1" x14ac:dyDescent="0.35">
      <c r="A1158" s="26"/>
      <c r="B1158" s="26"/>
      <c r="C1158" s="26"/>
      <c r="D1158" s="63" t="s">
        <v>2372</v>
      </c>
      <c r="E1158" s="63"/>
      <c r="F1158" s="63"/>
      <c r="G1158" s="63"/>
      <c r="H1158" s="63"/>
      <c r="I1158" s="63"/>
      <c r="J1158" s="63"/>
      <c r="K1158" s="63"/>
      <c r="L1158" s="63"/>
      <c r="M1158" s="63"/>
    </row>
    <row r="1159" spans="1:13" ht="15.15" customHeight="1" thickBot="1" x14ac:dyDescent="0.35">
      <c r="A1159" s="26"/>
      <c r="B1159" s="26"/>
      <c r="C1159" s="26"/>
      <c r="D1159" s="26"/>
      <c r="E1159" s="27"/>
      <c r="F1159" s="7" t="s">
        <v>2373</v>
      </c>
      <c r="G1159" s="7" t="s">
        <v>2374</v>
      </c>
      <c r="H1159" s="7" t="s">
        <v>2375</v>
      </c>
      <c r="I1159" s="7" t="s">
        <v>2376</v>
      </c>
      <c r="J1159" s="7" t="s">
        <v>2377</v>
      </c>
      <c r="K1159" s="7" t="s">
        <v>2378</v>
      </c>
      <c r="L1159" s="26"/>
      <c r="M1159" s="26"/>
    </row>
    <row r="1160" spans="1:13" ht="15.15" customHeight="1" thickBot="1" x14ac:dyDescent="0.35">
      <c r="A1160" s="26"/>
      <c r="B1160" s="26"/>
      <c r="C1160" s="26"/>
      <c r="D1160" s="28"/>
      <c r="E1160" s="29" t="s">
        <v>2379</v>
      </c>
      <c r="F1160" s="30">
        <v>2</v>
      </c>
      <c r="G1160" s="31"/>
      <c r="H1160" s="31"/>
      <c r="I1160" s="31"/>
      <c r="J1160" s="32">
        <f>ROUND(F1160,3)</f>
        <v>2</v>
      </c>
      <c r="K1160" s="33"/>
      <c r="L1160" s="26"/>
      <c r="M1160" s="26"/>
    </row>
    <row r="1161" spans="1:13" ht="15.15" customHeight="1" thickBot="1" x14ac:dyDescent="0.35">
      <c r="A1161" s="26"/>
      <c r="B1161" s="26"/>
      <c r="C1161" s="26"/>
      <c r="D1161" s="28"/>
      <c r="E1161" s="25" t="s">
        <v>2380</v>
      </c>
      <c r="F1161" s="34">
        <v>1</v>
      </c>
      <c r="G1161" s="1"/>
      <c r="H1161" s="1"/>
      <c r="I1161" s="1"/>
      <c r="J1161" s="35">
        <f>ROUND(F1161,3)</f>
        <v>1</v>
      </c>
      <c r="K1161" s="5">
        <f>SUM(J1160:J1161)</f>
        <v>3</v>
      </c>
      <c r="L1161" s="26"/>
      <c r="M1161" s="26"/>
    </row>
    <row r="1162" spans="1:13" ht="15.45" customHeight="1" thickBot="1" x14ac:dyDescent="0.35">
      <c r="A1162" s="38"/>
      <c r="B1162" s="38"/>
      <c r="C1162" s="38"/>
      <c r="D1162" s="39" t="s">
        <v>2381</v>
      </c>
      <c r="E1162" s="40"/>
      <c r="F1162" s="40"/>
      <c r="G1162" s="40"/>
      <c r="H1162" s="40"/>
      <c r="I1162" s="40"/>
      <c r="J1162" s="40"/>
      <c r="K1162" s="40"/>
      <c r="L1162" s="41">
        <f>M1127+M1131+M1135+M1137+M1142+M1144+M1148+M1153+M1157</f>
        <v>0</v>
      </c>
      <c r="M1162" s="41">
        <f>ROUND(L1162,2)</f>
        <v>0</v>
      </c>
    </row>
    <row r="1163" spans="1:13" ht="15.45" customHeight="1" thickBot="1" x14ac:dyDescent="0.35">
      <c r="A1163" s="42" t="s">
        <v>2382</v>
      </c>
      <c r="B1163" s="42" t="s">
        <v>2383</v>
      </c>
      <c r="C1163" s="43"/>
      <c r="D1163" s="64" t="s">
        <v>2384</v>
      </c>
      <c r="E1163" s="64"/>
      <c r="F1163" s="64"/>
      <c r="G1163" s="64"/>
      <c r="H1163" s="64"/>
      <c r="I1163" s="64"/>
      <c r="J1163" s="64"/>
      <c r="K1163" s="43"/>
      <c r="L1163" s="8">
        <f>L1218</f>
        <v>0</v>
      </c>
      <c r="M1163" s="8">
        <f>ROUND(L1163,2)</f>
        <v>0</v>
      </c>
    </row>
    <row r="1164" spans="1:13" ht="15.45" customHeight="1" thickBot="1" x14ac:dyDescent="0.35">
      <c r="A1164" s="44" t="s">
        <v>2385</v>
      </c>
      <c r="B1164" s="44" t="s">
        <v>2386</v>
      </c>
      <c r="C1164" s="45"/>
      <c r="D1164" s="66" t="s">
        <v>2387</v>
      </c>
      <c r="E1164" s="66"/>
      <c r="F1164" s="66"/>
      <c r="G1164" s="66"/>
      <c r="H1164" s="66"/>
      <c r="I1164" s="66"/>
      <c r="J1164" s="66"/>
      <c r="K1164" s="45"/>
      <c r="L1164" s="46">
        <f>L1173</f>
        <v>0</v>
      </c>
      <c r="M1164" s="46">
        <f>ROUND(L1164,2)</f>
        <v>0</v>
      </c>
    </row>
    <row r="1165" spans="1:13" ht="30.6" customHeight="1" thickBot="1" x14ac:dyDescent="0.35">
      <c r="A1165" s="24" t="s">
        <v>2388</v>
      </c>
      <c r="B1165" s="25" t="s">
        <v>2389</v>
      </c>
      <c r="C1165" s="25" t="s">
        <v>2390</v>
      </c>
      <c r="D1165" s="63" t="s">
        <v>2391</v>
      </c>
      <c r="E1165" s="63"/>
      <c r="F1165" s="63"/>
      <c r="G1165" s="63"/>
      <c r="H1165" s="63"/>
      <c r="I1165" s="63"/>
      <c r="J1165" s="63"/>
      <c r="K1165" s="1">
        <f>SUM(K1168:K1168)</f>
        <v>4</v>
      </c>
      <c r="L1165" s="3">
        <f>ROUND(0*(1+M2/100),2)</f>
        <v>0</v>
      </c>
      <c r="M1165" s="9">
        <f>ROUND(K1165*L1165,2)</f>
        <v>0</v>
      </c>
    </row>
    <row r="1166" spans="1:13" ht="49.05" customHeight="1" thickBot="1" x14ac:dyDescent="0.35">
      <c r="A1166" s="26"/>
      <c r="B1166" s="26"/>
      <c r="C1166" s="26"/>
      <c r="D1166" s="63" t="s">
        <v>2392</v>
      </c>
      <c r="E1166" s="63"/>
      <c r="F1166" s="63"/>
      <c r="G1166" s="63"/>
      <c r="H1166" s="63"/>
      <c r="I1166" s="63"/>
      <c r="J1166" s="63"/>
      <c r="K1166" s="63"/>
      <c r="L1166" s="63"/>
      <c r="M1166" s="63"/>
    </row>
    <row r="1167" spans="1:13" ht="15.15" customHeight="1" thickBot="1" x14ac:dyDescent="0.35">
      <c r="A1167" s="26"/>
      <c r="B1167" s="26"/>
      <c r="C1167" s="26"/>
      <c r="D1167" s="26"/>
      <c r="E1167" s="27"/>
      <c r="F1167" s="7" t="s">
        <v>2393</v>
      </c>
      <c r="G1167" s="7" t="s">
        <v>2394</v>
      </c>
      <c r="H1167" s="7" t="s">
        <v>2395</v>
      </c>
      <c r="I1167" s="7" t="s">
        <v>2396</v>
      </c>
      <c r="J1167" s="7" t="s">
        <v>2397</v>
      </c>
      <c r="K1167" s="7" t="s">
        <v>2398</v>
      </c>
      <c r="L1167" s="26"/>
      <c r="M1167" s="26"/>
    </row>
    <row r="1168" spans="1:13" ht="15.15" customHeight="1" thickBot="1" x14ac:dyDescent="0.35">
      <c r="A1168" s="26"/>
      <c r="B1168" s="26"/>
      <c r="C1168" s="26"/>
      <c r="D1168" s="28"/>
      <c r="E1168" s="29"/>
      <c r="F1168" s="30">
        <v>4</v>
      </c>
      <c r="G1168" s="31"/>
      <c r="H1168" s="31"/>
      <c r="I1168" s="31"/>
      <c r="J1168" s="32">
        <f>ROUND(F1168,3)</f>
        <v>4</v>
      </c>
      <c r="K1168" s="6">
        <f>SUM(J1168:J1168)</f>
        <v>4</v>
      </c>
      <c r="L1168" s="26"/>
      <c r="M1168" s="26"/>
    </row>
    <row r="1169" spans="1:13" ht="30.6" customHeight="1" thickBot="1" x14ac:dyDescent="0.35">
      <c r="A1169" s="24" t="s">
        <v>2399</v>
      </c>
      <c r="B1169" s="25" t="s">
        <v>2400</v>
      </c>
      <c r="C1169" s="25" t="s">
        <v>2401</v>
      </c>
      <c r="D1169" s="63" t="s">
        <v>2402</v>
      </c>
      <c r="E1169" s="63"/>
      <c r="F1169" s="63"/>
      <c r="G1169" s="63"/>
      <c r="H1169" s="63"/>
      <c r="I1169" s="63"/>
      <c r="J1169" s="63"/>
      <c r="K1169" s="1">
        <f>SUM(K1172:K1172)</f>
        <v>1</v>
      </c>
      <c r="L1169" s="3">
        <f>ROUND(0*(1+M2/100),2)</f>
        <v>0</v>
      </c>
      <c r="M1169" s="9">
        <f>ROUND(K1169*L1169,2)</f>
        <v>0</v>
      </c>
    </row>
    <row r="1170" spans="1:13" ht="49.05" customHeight="1" thickBot="1" x14ac:dyDescent="0.35">
      <c r="A1170" s="26"/>
      <c r="B1170" s="26"/>
      <c r="C1170" s="26"/>
      <c r="D1170" s="63" t="s">
        <v>2403</v>
      </c>
      <c r="E1170" s="63"/>
      <c r="F1170" s="63"/>
      <c r="G1170" s="63"/>
      <c r="H1170" s="63"/>
      <c r="I1170" s="63"/>
      <c r="J1170" s="63"/>
      <c r="K1170" s="63"/>
      <c r="L1170" s="63"/>
      <c r="M1170" s="63"/>
    </row>
    <row r="1171" spans="1:13" ht="15.15" customHeight="1" thickBot="1" x14ac:dyDescent="0.35">
      <c r="A1171" s="26"/>
      <c r="B1171" s="26"/>
      <c r="C1171" s="26"/>
      <c r="D1171" s="26"/>
      <c r="E1171" s="27"/>
      <c r="F1171" s="7" t="s">
        <v>2404</v>
      </c>
      <c r="G1171" s="7" t="s">
        <v>2405</v>
      </c>
      <c r="H1171" s="7" t="s">
        <v>2406</v>
      </c>
      <c r="I1171" s="7" t="s">
        <v>2407</v>
      </c>
      <c r="J1171" s="7" t="s">
        <v>2408</v>
      </c>
      <c r="K1171" s="7" t="s">
        <v>2409</v>
      </c>
      <c r="L1171" s="26"/>
      <c r="M1171" s="26"/>
    </row>
    <row r="1172" spans="1:13" ht="15.15" customHeight="1" thickBot="1" x14ac:dyDescent="0.35">
      <c r="A1172" s="26"/>
      <c r="B1172" s="26"/>
      <c r="C1172" s="26"/>
      <c r="D1172" s="28"/>
      <c r="E1172" s="29"/>
      <c r="F1172" s="30">
        <v>1</v>
      </c>
      <c r="G1172" s="31"/>
      <c r="H1172" s="31"/>
      <c r="I1172" s="31"/>
      <c r="J1172" s="32">
        <f>ROUND(F1172,3)</f>
        <v>1</v>
      </c>
      <c r="K1172" s="6">
        <f>SUM(J1172:J1172)</f>
        <v>1</v>
      </c>
      <c r="L1172" s="26"/>
      <c r="M1172" s="26"/>
    </row>
    <row r="1173" spans="1:13" ht="15.45" customHeight="1" thickBot="1" x14ac:dyDescent="0.35">
      <c r="A1173" s="38"/>
      <c r="B1173" s="38"/>
      <c r="C1173" s="38"/>
      <c r="D1173" s="47" t="s">
        <v>2410</v>
      </c>
      <c r="E1173" s="48"/>
      <c r="F1173" s="48"/>
      <c r="G1173" s="48"/>
      <c r="H1173" s="48"/>
      <c r="I1173" s="48"/>
      <c r="J1173" s="48"/>
      <c r="K1173" s="48"/>
      <c r="L1173" s="49">
        <f>M1165+M1169</f>
        <v>0</v>
      </c>
      <c r="M1173" s="49">
        <f>ROUND(L1173,2)</f>
        <v>0</v>
      </c>
    </row>
    <row r="1174" spans="1:13" ht="15.45" customHeight="1" thickBot="1" x14ac:dyDescent="0.35">
      <c r="A1174" s="50" t="s">
        <v>2411</v>
      </c>
      <c r="B1174" s="50" t="s">
        <v>2412</v>
      </c>
      <c r="C1174" s="51"/>
      <c r="D1174" s="67" t="s">
        <v>2413</v>
      </c>
      <c r="E1174" s="67"/>
      <c r="F1174" s="67"/>
      <c r="G1174" s="67"/>
      <c r="H1174" s="67"/>
      <c r="I1174" s="67"/>
      <c r="J1174" s="67"/>
      <c r="K1174" s="51"/>
      <c r="L1174" s="52">
        <f>L1179</f>
        <v>0</v>
      </c>
      <c r="M1174" s="52">
        <f>ROUND(L1174,2)</f>
        <v>0</v>
      </c>
    </row>
    <row r="1175" spans="1:13" ht="21.3" customHeight="1" thickBot="1" x14ac:dyDescent="0.35">
      <c r="A1175" s="24" t="s">
        <v>2414</v>
      </c>
      <c r="B1175" s="25" t="s">
        <v>2415</v>
      </c>
      <c r="C1175" s="25" t="s">
        <v>2416</v>
      </c>
      <c r="D1175" s="63" t="s">
        <v>2417</v>
      </c>
      <c r="E1175" s="63"/>
      <c r="F1175" s="63"/>
      <c r="G1175" s="63"/>
      <c r="H1175" s="63"/>
      <c r="I1175" s="63"/>
      <c r="J1175" s="63"/>
      <c r="K1175" s="1">
        <f>SUM(K1178:K1178)</f>
        <v>24</v>
      </c>
      <c r="L1175" s="3">
        <f>ROUND(0*(1+M2/100),2)</f>
        <v>0</v>
      </c>
      <c r="M1175" s="9">
        <f>ROUND(K1175*L1175,2)</f>
        <v>0</v>
      </c>
    </row>
    <row r="1176" spans="1:13" ht="49.05" customHeight="1" thickBot="1" x14ac:dyDescent="0.35">
      <c r="A1176" s="26"/>
      <c r="B1176" s="26"/>
      <c r="C1176" s="26"/>
      <c r="D1176" s="63" t="s">
        <v>2418</v>
      </c>
      <c r="E1176" s="63"/>
      <c r="F1176" s="63"/>
      <c r="G1176" s="63"/>
      <c r="H1176" s="63"/>
      <c r="I1176" s="63"/>
      <c r="J1176" s="63"/>
      <c r="K1176" s="63"/>
      <c r="L1176" s="63"/>
      <c r="M1176" s="63"/>
    </row>
    <row r="1177" spans="1:13" ht="15.15" customHeight="1" thickBot="1" x14ac:dyDescent="0.35">
      <c r="A1177" s="26"/>
      <c r="B1177" s="26"/>
      <c r="C1177" s="26"/>
      <c r="D1177" s="26"/>
      <c r="E1177" s="27"/>
      <c r="F1177" s="7" t="s">
        <v>2419</v>
      </c>
      <c r="G1177" s="7" t="s">
        <v>2420</v>
      </c>
      <c r="H1177" s="7" t="s">
        <v>2421</v>
      </c>
      <c r="I1177" s="7" t="s">
        <v>2422</v>
      </c>
      <c r="J1177" s="7" t="s">
        <v>2423</v>
      </c>
      <c r="K1177" s="7" t="s">
        <v>2424</v>
      </c>
      <c r="L1177" s="26"/>
      <c r="M1177" s="26"/>
    </row>
    <row r="1178" spans="1:13" ht="15.15" customHeight="1" thickBot="1" x14ac:dyDescent="0.35">
      <c r="A1178" s="26"/>
      <c r="B1178" s="26"/>
      <c r="C1178" s="26"/>
      <c r="D1178" s="28"/>
      <c r="E1178" s="29"/>
      <c r="F1178" s="30">
        <v>24</v>
      </c>
      <c r="G1178" s="31"/>
      <c r="H1178" s="31"/>
      <c r="I1178" s="31"/>
      <c r="J1178" s="32">
        <f>ROUND(F1178,3)</f>
        <v>24</v>
      </c>
      <c r="K1178" s="6">
        <f>SUM(J1178:J1178)</f>
        <v>24</v>
      </c>
      <c r="L1178" s="26"/>
      <c r="M1178" s="26"/>
    </row>
    <row r="1179" spans="1:13" ht="15.45" customHeight="1" thickBot="1" x14ac:dyDescent="0.35">
      <c r="A1179" s="38"/>
      <c r="B1179" s="38"/>
      <c r="C1179" s="38"/>
      <c r="D1179" s="47" t="s">
        <v>2425</v>
      </c>
      <c r="E1179" s="48"/>
      <c r="F1179" s="48"/>
      <c r="G1179" s="48"/>
      <c r="H1179" s="48"/>
      <c r="I1179" s="48"/>
      <c r="J1179" s="48"/>
      <c r="K1179" s="48"/>
      <c r="L1179" s="49">
        <f>M1175</f>
        <v>0</v>
      </c>
      <c r="M1179" s="49">
        <f>ROUND(L1179,2)</f>
        <v>0</v>
      </c>
    </row>
    <row r="1180" spans="1:13" ht="15.45" customHeight="1" thickBot="1" x14ac:dyDescent="0.35">
      <c r="A1180" s="50" t="s">
        <v>2426</v>
      </c>
      <c r="B1180" s="50" t="s">
        <v>2427</v>
      </c>
      <c r="C1180" s="51"/>
      <c r="D1180" s="67" t="s">
        <v>2428</v>
      </c>
      <c r="E1180" s="67"/>
      <c r="F1180" s="67"/>
      <c r="G1180" s="67"/>
      <c r="H1180" s="67"/>
      <c r="I1180" s="67"/>
      <c r="J1180" s="67"/>
      <c r="K1180" s="51"/>
      <c r="L1180" s="52">
        <f>L1185</f>
        <v>0</v>
      </c>
      <c r="M1180" s="52">
        <f>ROUND(L1180,2)</f>
        <v>0</v>
      </c>
    </row>
    <row r="1181" spans="1:13" ht="15.45" customHeight="1" thickBot="1" x14ac:dyDescent="0.35">
      <c r="A1181" s="24" t="s">
        <v>2429</v>
      </c>
      <c r="B1181" s="25" t="s">
        <v>2430</v>
      </c>
      <c r="C1181" s="25" t="s">
        <v>2431</v>
      </c>
      <c r="D1181" s="63" t="s">
        <v>2432</v>
      </c>
      <c r="E1181" s="63"/>
      <c r="F1181" s="63"/>
      <c r="G1181" s="63"/>
      <c r="H1181" s="63"/>
      <c r="I1181" s="63"/>
      <c r="J1181" s="63"/>
      <c r="K1181" s="1">
        <f>SUM(K1184:K1184)</f>
        <v>1</v>
      </c>
      <c r="L1181" s="3">
        <f>ROUND(0*(1+M2/100),2)</f>
        <v>0</v>
      </c>
      <c r="M1181" s="9">
        <f>ROUND(K1181*L1181,2)</f>
        <v>0</v>
      </c>
    </row>
    <row r="1182" spans="1:13" ht="30.6" customHeight="1" thickBot="1" x14ac:dyDescent="0.35">
      <c r="A1182" s="26"/>
      <c r="B1182" s="26"/>
      <c r="C1182" s="26"/>
      <c r="D1182" s="63" t="s">
        <v>2433</v>
      </c>
      <c r="E1182" s="63"/>
      <c r="F1182" s="63"/>
      <c r="G1182" s="63"/>
      <c r="H1182" s="63"/>
      <c r="I1182" s="63"/>
      <c r="J1182" s="63"/>
      <c r="K1182" s="63"/>
      <c r="L1182" s="63"/>
      <c r="M1182" s="63"/>
    </row>
    <row r="1183" spans="1:13" ht="15.15" customHeight="1" thickBot="1" x14ac:dyDescent="0.35">
      <c r="A1183" s="26"/>
      <c r="B1183" s="26"/>
      <c r="C1183" s="26"/>
      <c r="D1183" s="26"/>
      <c r="E1183" s="27"/>
      <c r="F1183" s="7" t="s">
        <v>2434</v>
      </c>
      <c r="G1183" s="7" t="s">
        <v>2435</v>
      </c>
      <c r="H1183" s="7" t="s">
        <v>2436</v>
      </c>
      <c r="I1183" s="7" t="s">
        <v>2437</v>
      </c>
      <c r="J1183" s="7" t="s">
        <v>2438</v>
      </c>
      <c r="K1183" s="7" t="s">
        <v>2439</v>
      </c>
      <c r="L1183" s="26"/>
      <c r="M1183" s="26"/>
    </row>
    <row r="1184" spans="1:13" ht="15.15" customHeight="1" thickBot="1" x14ac:dyDescent="0.35">
      <c r="A1184" s="26"/>
      <c r="B1184" s="26"/>
      <c r="C1184" s="26"/>
      <c r="D1184" s="28"/>
      <c r="E1184" s="29"/>
      <c r="F1184" s="30">
        <v>1</v>
      </c>
      <c r="G1184" s="31"/>
      <c r="H1184" s="31"/>
      <c r="I1184" s="31"/>
      <c r="J1184" s="32">
        <f>ROUND(F1184,3)</f>
        <v>1</v>
      </c>
      <c r="K1184" s="6">
        <f>SUM(J1184:J1184)</f>
        <v>1</v>
      </c>
      <c r="L1184" s="26"/>
      <c r="M1184" s="26"/>
    </row>
    <row r="1185" spans="1:13" ht="15.45" customHeight="1" thickBot="1" x14ac:dyDescent="0.35">
      <c r="A1185" s="38"/>
      <c r="B1185" s="38"/>
      <c r="C1185" s="38"/>
      <c r="D1185" s="47" t="s">
        <v>2440</v>
      </c>
      <c r="E1185" s="48"/>
      <c r="F1185" s="48"/>
      <c r="G1185" s="48"/>
      <c r="H1185" s="48"/>
      <c r="I1185" s="48"/>
      <c r="J1185" s="48"/>
      <c r="K1185" s="48"/>
      <c r="L1185" s="49">
        <f>M1181</f>
        <v>0</v>
      </c>
      <c r="M1185" s="49">
        <f>ROUND(L1185,2)</f>
        <v>0</v>
      </c>
    </row>
    <row r="1186" spans="1:13" ht="15.45" customHeight="1" thickBot="1" x14ac:dyDescent="0.35">
      <c r="A1186" s="50" t="s">
        <v>2441</v>
      </c>
      <c r="B1186" s="50" t="s">
        <v>2442</v>
      </c>
      <c r="C1186" s="51"/>
      <c r="D1186" s="67" t="s">
        <v>2443</v>
      </c>
      <c r="E1186" s="67"/>
      <c r="F1186" s="67"/>
      <c r="G1186" s="67"/>
      <c r="H1186" s="67"/>
      <c r="I1186" s="67"/>
      <c r="J1186" s="67"/>
      <c r="K1186" s="51"/>
      <c r="L1186" s="52">
        <f>L1205</f>
        <v>0</v>
      </c>
      <c r="M1186" s="52">
        <f>ROUND(L1186,2)</f>
        <v>0</v>
      </c>
    </row>
    <row r="1187" spans="1:13" ht="15.45" customHeight="1" thickBot="1" x14ac:dyDescent="0.35">
      <c r="A1187" s="24" t="s">
        <v>2444</v>
      </c>
      <c r="B1187" s="25" t="s">
        <v>2445</v>
      </c>
      <c r="C1187" s="25" t="s">
        <v>2446</v>
      </c>
      <c r="D1187" s="63" t="s">
        <v>2447</v>
      </c>
      <c r="E1187" s="63"/>
      <c r="F1187" s="63"/>
      <c r="G1187" s="63"/>
      <c r="H1187" s="63"/>
      <c r="I1187" s="63"/>
      <c r="J1187" s="63"/>
      <c r="K1187" s="1">
        <f>SUM(K1190:K1190)</f>
        <v>16</v>
      </c>
      <c r="L1187" s="3">
        <f>ROUND(0*(1+M2/100),2)</f>
        <v>0</v>
      </c>
      <c r="M1187" s="9">
        <f>ROUND(K1187*L1187,2)</f>
        <v>0</v>
      </c>
    </row>
    <row r="1188" spans="1:13" ht="49.05" customHeight="1" thickBot="1" x14ac:dyDescent="0.35">
      <c r="A1188" s="26"/>
      <c r="B1188" s="26"/>
      <c r="C1188" s="26"/>
      <c r="D1188" s="63" t="s">
        <v>2448</v>
      </c>
      <c r="E1188" s="63"/>
      <c r="F1188" s="63"/>
      <c r="G1188" s="63"/>
      <c r="H1188" s="63"/>
      <c r="I1188" s="63"/>
      <c r="J1188" s="63"/>
      <c r="K1188" s="63"/>
      <c r="L1188" s="63"/>
      <c r="M1188" s="63"/>
    </row>
    <row r="1189" spans="1:13" ht="15.15" customHeight="1" thickBot="1" x14ac:dyDescent="0.35">
      <c r="A1189" s="26"/>
      <c r="B1189" s="26"/>
      <c r="C1189" s="26"/>
      <c r="D1189" s="26"/>
      <c r="E1189" s="27"/>
      <c r="F1189" s="7" t="s">
        <v>2449</v>
      </c>
      <c r="G1189" s="7" t="s">
        <v>2450</v>
      </c>
      <c r="H1189" s="7" t="s">
        <v>2451</v>
      </c>
      <c r="I1189" s="7" t="s">
        <v>2452</v>
      </c>
      <c r="J1189" s="7" t="s">
        <v>2453</v>
      </c>
      <c r="K1189" s="7" t="s">
        <v>2454</v>
      </c>
      <c r="L1189" s="26"/>
      <c r="M1189" s="26"/>
    </row>
    <row r="1190" spans="1:13" ht="15.15" customHeight="1" thickBot="1" x14ac:dyDescent="0.35">
      <c r="A1190" s="26"/>
      <c r="B1190" s="26"/>
      <c r="C1190" s="26"/>
      <c r="D1190" s="28"/>
      <c r="E1190" s="29" t="s">
        <v>2455</v>
      </c>
      <c r="F1190" s="30">
        <v>16</v>
      </c>
      <c r="G1190" s="31"/>
      <c r="H1190" s="31"/>
      <c r="I1190" s="31"/>
      <c r="J1190" s="32">
        <f>ROUND(F1190,3)</f>
        <v>16</v>
      </c>
      <c r="K1190" s="6">
        <f>SUM(J1190:J1190)</f>
        <v>16</v>
      </c>
      <c r="L1190" s="26"/>
      <c r="M1190" s="26"/>
    </row>
    <row r="1191" spans="1:13" ht="15.45" customHeight="1" thickBot="1" x14ac:dyDescent="0.35">
      <c r="A1191" s="24" t="s">
        <v>2456</v>
      </c>
      <c r="B1191" s="25" t="s">
        <v>2457</v>
      </c>
      <c r="C1191" s="25" t="s">
        <v>2458</v>
      </c>
      <c r="D1191" s="63" t="s">
        <v>2459</v>
      </c>
      <c r="E1191" s="63"/>
      <c r="F1191" s="63"/>
      <c r="G1191" s="63"/>
      <c r="H1191" s="63"/>
      <c r="I1191" s="63"/>
      <c r="J1191" s="63"/>
      <c r="K1191" s="1">
        <f>ROUND(1,2)</f>
        <v>1</v>
      </c>
      <c r="L1191" s="3">
        <f>ROUND(0*(1+M2/100),2)</f>
        <v>0</v>
      </c>
      <c r="M1191" s="9">
        <f>ROUND(K1191*L1191,2)</f>
        <v>0</v>
      </c>
    </row>
    <row r="1192" spans="1:13" ht="49.05" customHeight="1" thickBot="1" x14ac:dyDescent="0.35">
      <c r="A1192" s="26"/>
      <c r="B1192" s="26"/>
      <c r="C1192" s="26"/>
      <c r="D1192" s="63" t="s">
        <v>2460</v>
      </c>
      <c r="E1192" s="63"/>
      <c r="F1192" s="63"/>
      <c r="G1192" s="63"/>
      <c r="H1192" s="63"/>
      <c r="I1192" s="63"/>
      <c r="J1192" s="63"/>
      <c r="K1192" s="63"/>
      <c r="L1192" s="63"/>
      <c r="M1192" s="63"/>
    </row>
    <row r="1193" spans="1:13" ht="15.45" customHeight="1" thickBot="1" x14ac:dyDescent="0.35">
      <c r="A1193" s="24" t="s">
        <v>2461</v>
      </c>
      <c r="B1193" s="25" t="s">
        <v>2462</v>
      </c>
      <c r="C1193" s="25" t="s">
        <v>2463</v>
      </c>
      <c r="D1193" s="63" t="s">
        <v>2464</v>
      </c>
      <c r="E1193" s="63"/>
      <c r="F1193" s="63"/>
      <c r="G1193" s="63"/>
      <c r="H1193" s="63"/>
      <c r="I1193" s="63"/>
      <c r="J1193" s="63"/>
      <c r="K1193" s="1">
        <f>SUM(K1196:K1198)</f>
        <v>23</v>
      </c>
      <c r="L1193" s="3">
        <f>ROUND(0*(1+M2/100),2)</f>
        <v>0</v>
      </c>
      <c r="M1193" s="9">
        <f>ROUND(K1193*L1193,2)</f>
        <v>0</v>
      </c>
    </row>
    <row r="1194" spans="1:13" ht="49.05" customHeight="1" thickBot="1" x14ac:dyDescent="0.35">
      <c r="A1194" s="26"/>
      <c r="B1194" s="26"/>
      <c r="C1194" s="26"/>
      <c r="D1194" s="63" t="s">
        <v>2465</v>
      </c>
      <c r="E1194" s="63"/>
      <c r="F1194" s="63"/>
      <c r="G1194" s="63"/>
      <c r="H1194" s="63"/>
      <c r="I1194" s="63"/>
      <c r="J1194" s="63"/>
      <c r="K1194" s="63"/>
      <c r="L1194" s="63"/>
      <c r="M1194" s="63"/>
    </row>
    <row r="1195" spans="1:13" ht="15.15" customHeight="1" thickBot="1" x14ac:dyDescent="0.35">
      <c r="A1195" s="26"/>
      <c r="B1195" s="26"/>
      <c r="C1195" s="26"/>
      <c r="D1195" s="26"/>
      <c r="E1195" s="27"/>
      <c r="F1195" s="7" t="s">
        <v>2466</v>
      </c>
      <c r="G1195" s="7" t="s">
        <v>2467</v>
      </c>
      <c r="H1195" s="7" t="s">
        <v>2468</v>
      </c>
      <c r="I1195" s="7" t="s">
        <v>2469</v>
      </c>
      <c r="J1195" s="7" t="s">
        <v>2470</v>
      </c>
      <c r="K1195" s="7" t="s">
        <v>2471</v>
      </c>
      <c r="L1195" s="26"/>
      <c r="M1195" s="26"/>
    </row>
    <row r="1196" spans="1:13" ht="15.15" customHeight="1" thickBot="1" x14ac:dyDescent="0.35">
      <c r="A1196" s="26"/>
      <c r="B1196" s="26"/>
      <c r="C1196" s="26"/>
      <c r="D1196" s="28"/>
      <c r="E1196" s="29" t="s">
        <v>2472</v>
      </c>
      <c r="F1196" s="30">
        <v>6</v>
      </c>
      <c r="G1196" s="31"/>
      <c r="H1196" s="31"/>
      <c r="I1196" s="31"/>
      <c r="J1196" s="32">
        <f>ROUND(F1196,3)</f>
        <v>6</v>
      </c>
      <c r="K1196" s="33"/>
      <c r="L1196" s="26"/>
      <c r="M1196" s="26"/>
    </row>
    <row r="1197" spans="1:13" ht="15.15" customHeight="1" thickBot="1" x14ac:dyDescent="0.35">
      <c r="A1197" s="26"/>
      <c r="B1197" s="26"/>
      <c r="C1197" s="26"/>
      <c r="D1197" s="28"/>
      <c r="E1197" s="25" t="s">
        <v>2473</v>
      </c>
      <c r="F1197" s="34">
        <v>16</v>
      </c>
      <c r="G1197" s="1"/>
      <c r="H1197" s="1"/>
      <c r="I1197" s="1"/>
      <c r="J1197" s="35">
        <f>ROUND(F1197,3)</f>
        <v>16</v>
      </c>
      <c r="K1197" s="26"/>
      <c r="L1197" s="26"/>
      <c r="M1197" s="26"/>
    </row>
    <row r="1198" spans="1:13" ht="15.15" customHeight="1" thickBot="1" x14ac:dyDescent="0.35">
      <c r="A1198" s="26"/>
      <c r="B1198" s="26"/>
      <c r="C1198" s="26"/>
      <c r="D1198" s="28"/>
      <c r="E1198" s="25" t="s">
        <v>2474</v>
      </c>
      <c r="F1198" s="34">
        <v>1</v>
      </c>
      <c r="G1198" s="1"/>
      <c r="H1198" s="1"/>
      <c r="I1198" s="1"/>
      <c r="J1198" s="35">
        <f>ROUND(F1198,3)</f>
        <v>1</v>
      </c>
      <c r="K1198" s="5">
        <f>SUM(J1196:J1198)</f>
        <v>23</v>
      </c>
      <c r="L1198" s="26"/>
      <c r="M1198" s="26"/>
    </row>
    <row r="1199" spans="1:13" ht="15.45" customHeight="1" thickBot="1" x14ac:dyDescent="0.35">
      <c r="A1199" s="24" t="s">
        <v>2475</v>
      </c>
      <c r="B1199" s="25" t="s">
        <v>2476</v>
      </c>
      <c r="C1199" s="25" t="s">
        <v>2477</v>
      </c>
      <c r="D1199" s="63" t="s">
        <v>2478</v>
      </c>
      <c r="E1199" s="63"/>
      <c r="F1199" s="63"/>
      <c r="G1199" s="63"/>
      <c r="H1199" s="63"/>
      <c r="I1199" s="63"/>
      <c r="J1199" s="63"/>
      <c r="K1199" s="1">
        <f>SUM(K1202:K1204)</f>
        <v>13</v>
      </c>
      <c r="L1199" s="3">
        <f>ROUND(0*(1+M2/100),2)</f>
        <v>0</v>
      </c>
      <c r="M1199" s="9">
        <f>ROUND(K1199*L1199,2)</f>
        <v>0</v>
      </c>
    </row>
    <row r="1200" spans="1:13" ht="49.05" customHeight="1" thickBot="1" x14ac:dyDescent="0.35">
      <c r="A1200" s="26"/>
      <c r="B1200" s="26"/>
      <c r="C1200" s="26"/>
      <c r="D1200" s="63" t="s">
        <v>2479</v>
      </c>
      <c r="E1200" s="63"/>
      <c r="F1200" s="63"/>
      <c r="G1200" s="63"/>
      <c r="H1200" s="63"/>
      <c r="I1200" s="63"/>
      <c r="J1200" s="63"/>
      <c r="K1200" s="63"/>
      <c r="L1200" s="63"/>
      <c r="M1200" s="63"/>
    </row>
    <row r="1201" spans="1:13" ht="15.15" customHeight="1" thickBot="1" x14ac:dyDescent="0.35">
      <c r="A1201" s="26"/>
      <c r="B1201" s="26"/>
      <c r="C1201" s="26"/>
      <c r="D1201" s="26"/>
      <c r="E1201" s="27"/>
      <c r="F1201" s="7" t="s">
        <v>2480</v>
      </c>
      <c r="G1201" s="7" t="s">
        <v>2481</v>
      </c>
      <c r="H1201" s="7" t="s">
        <v>2482</v>
      </c>
      <c r="I1201" s="7" t="s">
        <v>2483</v>
      </c>
      <c r="J1201" s="7" t="s">
        <v>2484</v>
      </c>
      <c r="K1201" s="7" t="s">
        <v>2485</v>
      </c>
      <c r="L1201" s="26"/>
      <c r="M1201" s="26"/>
    </row>
    <row r="1202" spans="1:13" ht="15.15" customHeight="1" thickBot="1" x14ac:dyDescent="0.35">
      <c r="A1202" s="26"/>
      <c r="B1202" s="26"/>
      <c r="C1202" s="26"/>
      <c r="D1202" s="28"/>
      <c r="E1202" s="29" t="s">
        <v>2486</v>
      </c>
      <c r="F1202" s="30">
        <v>4</v>
      </c>
      <c r="G1202" s="31"/>
      <c r="H1202" s="31"/>
      <c r="I1202" s="31"/>
      <c r="J1202" s="32">
        <f>ROUND(F1202,3)</f>
        <v>4</v>
      </c>
      <c r="K1202" s="33"/>
      <c r="L1202" s="26"/>
      <c r="M1202" s="26"/>
    </row>
    <row r="1203" spans="1:13" ht="15.15" customHeight="1" thickBot="1" x14ac:dyDescent="0.35">
      <c r="A1203" s="26"/>
      <c r="B1203" s="26"/>
      <c r="C1203" s="26"/>
      <c r="D1203" s="28"/>
      <c r="E1203" s="25" t="s">
        <v>2487</v>
      </c>
      <c r="F1203" s="34">
        <v>7</v>
      </c>
      <c r="G1203" s="1"/>
      <c r="H1203" s="1"/>
      <c r="I1203" s="1"/>
      <c r="J1203" s="35">
        <f>ROUND(F1203,3)</f>
        <v>7</v>
      </c>
      <c r="K1203" s="26"/>
      <c r="L1203" s="26"/>
      <c r="M1203" s="26"/>
    </row>
    <row r="1204" spans="1:13" ht="15.15" customHeight="1" thickBot="1" x14ac:dyDescent="0.35">
      <c r="A1204" s="26"/>
      <c r="B1204" s="26"/>
      <c r="C1204" s="26"/>
      <c r="D1204" s="28"/>
      <c r="E1204" s="25" t="s">
        <v>2488</v>
      </c>
      <c r="F1204" s="34">
        <v>2</v>
      </c>
      <c r="G1204" s="1"/>
      <c r="H1204" s="1"/>
      <c r="I1204" s="1"/>
      <c r="J1204" s="35">
        <f>ROUND(F1204,3)</f>
        <v>2</v>
      </c>
      <c r="K1204" s="5">
        <f>SUM(J1202:J1204)</f>
        <v>13</v>
      </c>
      <c r="L1204" s="26"/>
      <c r="M1204" s="26"/>
    </row>
    <row r="1205" spans="1:13" ht="15.45" customHeight="1" thickBot="1" x14ac:dyDescent="0.35">
      <c r="A1205" s="38"/>
      <c r="B1205" s="38"/>
      <c r="C1205" s="38"/>
      <c r="D1205" s="47" t="s">
        <v>2489</v>
      </c>
      <c r="E1205" s="48"/>
      <c r="F1205" s="48"/>
      <c r="G1205" s="48"/>
      <c r="H1205" s="48"/>
      <c r="I1205" s="48"/>
      <c r="J1205" s="48"/>
      <c r="K1205" s="48"/>
      <c r="L1205" s="49">
        <f>M1187+M1191+M1193+M1199</f>
        <v>0</v>
      </c>
      <c r="M1205" s="49">
        <f>ROUND(L1205,2)</f>
        <v>0</v>
      </c>
    </row>
    <row r="1206" spans="1:13" ht="15.45" customHeight="1" thickBot="1" x14ac:dyDescent="0.35">
      <c r="A1206" s="50" t="s">
        <v>2490</v>
      </c>
      <c r="B1206" s="50" t="s">
        <v>2491</v>
      </c>
      <c r="C1206" s="51"/>
      <c r="D1206" s="67" t="s">
        <v>2492</v>
      </c>
      <c r="E1206" s="67"/>
      <c r="F1206" s="67"/>
      <c r="G1206" s="67"/>
      <c r="H1206" s="67"/>
      <c r="I1206" s="67"/>
      <c r="J1206" s="67"/>
      <c r="K1206" s="51"/>
      <c r="L1206" s="52">
        <f>L1217</f>
        <v>0</v>
      </c>
      <c r="M1206" s="52">
        <f>ROUND(L1206,2)</f>
        <v>0</v>
      </c>
    </row>
    <row r="1207" spans="1:13" ht="15.45" customHeight="1" thickBot="1" x14ac:dyDescent="0.35">
      <c r="A1207" s="24" t="s">
        <v>2493</v>
      </c>
      <c r="B1207" s="25" t="s">
        <v>2494</v>
      </c>
      <c r="C1207" s="25" t="s">
        <v>2495</v>
      </c>
      <c r="D1207" s="63" t="s">
        <v>2496</v>
      </c>
      <c r="E1207" s="63"/>
      <c r="F1207" s="63"/>
      <c r="G1207" s="63"/>
      <c r="H1207" s="63"/>
      <c r="I1207" s="63"/>
      <c r="J1207" s="63"/>
      <c r="K1207" s="1">
        <f>SUM(K1210:K1210)</f>
        <v>1</v>
      </c>
      <c r="L1207" s="3">
        <f>ROUND(0*(1+M2/100),2)</f>
        <v>0</v>
      </c>
      <c r="M1207" s="9">
        <f>ROUND(K1207*L1207,2)</f>
        <v>0</v>
      </c>
    </row>
    <row r="1208" spans="1:13" ht="30.6" customHeight="1" thickBot="1" x14ac:dyDescent="0.35">
      <c r="A1208" s="26"/>
      <c r="B1208" s="26"/>
      <c r="C1208" s="26"/>
      <c r="D1208" s="63" t="s">
        <v>2497</v>
      </c>
      <c r="E1208" s="63"/>
      <c r="F1208" s="63"/>
      <c r="G1208" s="63"/>
      <c r="H1208" s="63"/>
      <c r="I1208" s="63"/>
      <c r="J1208" s="63"/>
      <c r="K1208" s="63"/>
      <c r="L1208" s="63"/>
      <c r="M1208" s="63"/>
    </row>
    <row r="1209" spans="1:13" ht="15.15" customHeight="1" thickBot="1" x14ac:dyDescent="0.35">
      <c r="A1209" s="26"/>
      <c r="B1209" s="26"/>
      <c r="C1209" s="26"/>
      <c r="D1209" s="26"/>
      <c r="E1209" s="27"/>
      <c r="F1209" s="7" t="s">
        <v>2498</v>
      </c>
      <c r="G1209" s="7" t="s">
        <v>2499</v>
      </c>
      <c r="H1209" s="7" t="s">
        <v>2500</v>
      </c>
      <c r="I1209" s="7" t="s">
        <v>2501</v>
      </c>
      <c r="J1209" s="7" t="s">
        <v>2502</v>
      </c>
      <c r="K1209" s="7" t="s">
        <v>2503</v>
      </c>
      <c r="L1209" s="26"/>
      <c r="M1209" s="26"/>
    </row>
    <row r="1210" spans="1:13" ht="15.15" customHeight="1" thickBot="1" x14ac:dyDescent="0.35">
      <c r="A1210" s="26"/>
      <c r="B1210" s="26"/>
      <c r="C1210" s="26"/>
      <c r="D1210" s="28"/>
      <c r="E1210" s="29"/>
      <c r="F1210" s="30">
        <v>1</v>
      </c>
      <c r="G1210" s="31"/>
      <c r="H1210" s="31"/>
      <c r="I1210" s="31"/>
      <c r="J1210" s="32">
        <f>ROUND(F1210,3)</f>
        <v>1</v>
      </c>
      <c r="K1210" s="6">
        <f>SUM(J1210:J1210)</f>
        <v>1</v>
      </c>
      <c r="L1210" s="26"/>
      <c r="M1210" s="26"/>
    </row>
    <row r="1211" spans="1:13" ht="15.45" customHeight="1" thickBot="1" x14ac:dyDescent="0.35">
      <c r="A1211" s="24" t="s">
        <v>2504</v>
      </c>
      <c r="B1211" s="25" t="s">
        <v>2505</v>
      </c>
      <c r="C1211" s="25" t="s">
        <v>2506</v>
      </c>
      <c r="D1211" s="63" t="s">
        <v>2507</v>
      </c>
      <c r="E1211" s="63"/>
      <c r="F1211" s="63"/>
      <c r="G1211" s="63"/>
      <c r="H1211" s="63"/>
      <c r="I1211" s="63"/>
      <c r="J1211" s="63"/>
      <c r="K1211" s="1">
        <f>SUM(K1214:K1214)</f>
        <v>2</v>
      </c>
      <c r="L1211" s="3">
        <f>ROUND(0*(1+M2/100),2)</f>
        <v>0</v>
      </c>
      <c r="M1211" s="9">
        <f>ROUND(K1211*L1211,2)</f>
        <v>0</v>
      </c>
    </row>
    <row r="1212" spans="1:13" ht="76.8" customHeight="1" thickBot="1" x14ac:dyDescent="0.35">
      <c r="A1212" s="26"/>
      <c r="B1212" s="26"/>
      <c r="C1212" s="26"/>
      <c r="D1212" s="63" t="s">
        <v>2508</v>
      </c>
      <c r="E1212" s="63"/>
      <c r="F1212" s="63"/>
      <c r="G1212" s="63"/>
      <c r="H1212" s="63"/>
      <c r="I1212" s="63"/>
      <c r="J1212" s="63"/>
      <c r="K1212" s="63"/>
      <c r="L1212" s="63"/>
      <c r="M1212" s="63"/>
    </row>
    <row r="1213" spans="1:13" ht="15.15" customHeight="1" thickBot="1" x14ac:dyDescent="0.35">
      <c r="A1213" s="26"/>
      <c r="B1213" s="26"/>
      <c r="C1213" s="26"/>
      <c r="D1213" s="26"/>
      <c r="E1213" s="27"/>
      <c r="F1213" s="7" t="s">
        <v>2509</v>
      </c>
      <c r="G1213" s="7" t="s">
        <v>2510</v>
      </c>
      <c r="H1213" s="7" t="s">
        <v>2511</v>
      </c>
      <c r="I1213" s="7" t="s">
        <v>2512</v>
      </c>
      <c r="J1213" s="7" t="s">
        <v>2513</v>
      </c>
      <c r="K1213" s="7" t="s">
        <v>2514</v>
      </c>
      <c r="L1213" s="26"/>
      <c r="M1213" s="26"/>
    </row>
    <row r="1214" spans="1:13" ht="21.3" customHeight="1" thickBot="1" x14ac:dyDescent="0.35">
      <c r="A1214" s="26"/>
      <c r="B1214" s="26"/>
      <c r="C1214" s="26"/>
      <c r="D1214" s="28"/>
      <c r="E1214" s="29" t="s">
        <v>2515</v>
      </c>
      <c r="F1214" s="30">
        <v>2</v>
      </c>
      <c r="G1214" s="31"/>
      <c r="H1214" s="31"/>
      <c r="I1214" s="31"/>
      <c r="J1214" s="32">
        <f>ROUND(F1214,3)</f>
        <v>2</v>
      </c>
      <c r="K1214" s="6">
        <f>SUM(J1214:J1214)</f>
        <v>2</v>
      </c>
      <c r="L1214" s="26"/>
      <c r="M1214" s="26"/>
    </row>
    <row r="1215" spans="1:13" ht="15.45" customHeight="1" thickBot="1" x14ac:dyDescent="0.35">
      <c r="A1215" s="24" t="s">
        <v>2516</v>
      </c>
      <c r="B1215" s="25" t="s">
        <v>2517</v>
      </c>
      <c r="C1215" s="25" t="s">
        <v>2518</v>
      </c>
      <c r="D1215" s="63" t="s">
        <v>2519</v>
      </c>
      <c r="E1215" s="63"/>
      <c r="F1215" s="63"/>
      <c r="G1215" s="63"/>
      <c r="H1215" s="63"/>
      <c r="I1215" s="63"/>
      <c r="J1215" s="63"/>
      <c r="K1215" s="1">
        <f>ROUND(2,2)</f>
        <v>2</v>
      </c>
      <c r="L1215" s="3">
        <f>ROUND(0*(1+M2/100),2)</f>
        <v>0</v>
      </c>
      <c r="M1215" s="9">
        <f>ROUND(K1215*L1215,2)</f>
        <v>0</v>
      </c>
    </row>
    <row r="1216" spans="1:13" ht="58.35" customHeight="1" thickBot="1" x14ac:dyDescent="0.35">
      <c r="A1216" s="26"/>
      <c r="B1216" s="26"/>
      <c r="C1216" s="26"/>
      <c r="D1216" s="63" t="s">
        <v>2520</v>
      </c>
      <c r="E1216" s="63"/>
      <c r="F1216" s="63"/>
      <c r="G1216" s="63"/>
      <c r="H1216" s="63"/>
      <c r="I1216" s="63"/>
      <c r="J1216" s="63"/>
      <c r="K1216" s="63"/>
      <c r="L1216" s="63"/>
      <c r="M1216" s="63"/>
    </row>
    <row r="1217" spans="1:13" ht="15.45" customHeight="1" thickBot="1" x14ac:dyDescent="0.35">
      <c r="A1217" s="38"/>
      <c r="B1217" s="38"/>
      <c r="C1217" s="38"/>
      <c r="D1217" s="47" t="s">
        <v>2521</v>
      </c>
      <c r="E1217" s="48"/>
      <c r="F1217" s="48"/>
      <c r="G1217" s="48"/>
      <c r="H1217" s="48"/>
      <c r="I1217" s="48"/>
      <c r="J1217" s="48"/>
      <c r="K1217" s="48"/>
      <c r="L1217" s="49">
        <f>M1207+M1211+M1215</f>
        <v>0</v>
      </c>
      <c r="M1217" s="49">
        <f>ROUND(L1217,2)</f>
        <v>0</v>
      </c>
    </row>
    <row r="1218" spans="1:13" ht="15.45" customHeight="1" thickBot="1" x14ac:dyDescent="0.35">
      <c r="A1218" s="53"/>
      <c r="B1218" s="53"/>
      <c r="C1218" s="53"/>
      <c r="D1218" s="54" t="s">
        <v>2522</v>
      </c>
      <c r="E1218" s="55"/>
      <c r="F1218" s="55"/>
      <c r="G1218" s="55"/>
      <c r="H1218" s="55"/>
      <c r="I1218" s="55"/>
      <c r="J1218" s="55"/>
      <c r="K1218" s="55"/>
      <c r="L1218" s="56">
        <f>M1173+M1179+M1185+M1205+M1217</f>
        <v>0</v>
      </c>
      <c r="M1218" s="56">
        <f>ROUND(L1218,2)</f>
        <v>0</v>
      </c>
    </row>
    <row r="1219" spans="1:13" ht="15.45" customHeight="1" thickBot="1" x14ac:dyDescent="0.35">
      <c r="A1219" s="42" t="s">
        <v>2523</v>
      </c>
      <c r="B1219" s="42" t="s">
        <v>2524</v>
      </c>
      <c r="C1219" s="43"/>
      <c r="D1219" s="64" t="s">
        <v>2525</v>
      </c>
      <c r="E1219" s="64"/>
      <c r="F1219" s="64"/>
      <c r="G1219" s="64"/>
      <c r="H1219" s="64"/>
      <c r="I1219" s="64"/>
      <c r="J1219" s="64"/>
      <c r="K1219" s="43"/>
      <c r="L1219" s="8">
        <f>L1323</f>
        <v>0</v>
      </c>
      <c r="M1219" s="8">
        <f>ROUND(L1219,2)</f>
        <v>0</v>
      </c>
    </row>
    <row r="1220" spans="1:13" ht="15.45" customHeight="1" thickBot="1" x14ac:dyDescent="0.35">
      <c r="A1220" s="44" t="s">
        <v>2526</v>
      </c>
      <c r="B1220" s="44" t="s">
        <v>2527</v>
      </c>
      <c r="C1220" s="45"/>
      <c r="D1220" s="66" t="s">
        <v>2528</v>
      </c>
      <c r="E1220" s="66"/>
      <c r="F1220" s="66"/>
      <c r="G1220" s="66"/>
      <c r="H1220" s="66"/>
      <c r="I1220" s="66"/>
      <c r="J1220" s="66"/>
      <c r="K1220" s="45"/>
      <c r="L1220" s="46">
        <f>L1260</f>
        <v>0</v>
      </c>
      <c r="M1220" s="46">
        <f>ROUND(L1220,2)</f>
        <v>0</v>
      </c>
    </row>
    <row r="1221" spans="1:13" ht="21.3" customHeight="1" thickBot="1" x14ac:dyDescent="0.35">
      <c r="A1221" s="24" t="s">
        <v>2529</v>
      </c>
      <c r="B1221" s="25" t="s">
        <v>2530</v>
      </c>
      <c r="C1221" s="25" t="s">
        <v>2531</v>
      </c>
      <c r="D1221" s="63" t="s">
        <v>2532</v>
      </c>
      <c r="E1221" s="63"/>
      <c r="F1221" s="63"/>
      <c r="G1221" s="63"/>
      <c r="H1221" s="63"/>
      <c r="I1221" s="63"/>
      <c r="J1221" s="63"/>
      <c r="K1221" s="1">
        <f>SUM(K1224:K1235)</f>
        <v>39.169999999999995</v>
      </c>
      <c r="L1221" s="3">
        <f>ROUND(0*(1+M2/100),2)</f>
        <v>0</v>
      </c>
      <c r="M1221" s="9">
        <f>ROUND(K1221*L1221,2)</f>
        <v>0</v>
      </c>
    </row>
    <row r="1222" spans="1:13" ht="95.25" customHeight="1" thickBot="1" x14ac:dyDescent="0.35">
      <c r="A1222" s="26"/>
      <c r="B1222" s="26"/>
      <c r="C1222" s="26"/>
      <c r="D1222" s="63" t="s">
        <v>2533</v>
      </c>
      <c r="E1222" s="63"/>
      <c r="F1222" s="63"/>
      <c r="G1222" s="63"/>
      <c r="H1222" s="63"/>
      <c r="I1222" s="63"/>
      <c r="J1222" s="63"/>
      <c r="K1222" s="63"/>
      <c r="L1222" s="63"/>
      <c r="M1222" s="63"/>
    </row>
    <row r="1223" spans="1:13" ht="15.15" customHeight="1" thickBot="1" x14ac:dyDescent="0.35">
      <c r="A1223" s="26"/>
      <c r="B1223" s="26"/>
      <c r="C1223" s="26"/>
      <c r="D1223" s="26"/>
      <c r="E1223" s="27"/>
      <c r="F1223" s="7" t="s">
        <v>2534</v>
      </c>
      <c r="G1223" s="7" t="s">
        <v>2535</v>
      </c>
      <c r="H1223" s="7" t="s">
        <v>2536</v>
      </c>
      <c r="I1223" s="7" t="s">
        <v>2537</v>
      </c>
      <c r="J1223" s="7" t="s">
        <v>2538</v>
      </c>
      <c r="K1223" s="7" t="s">
        <v>2539</v>
      </c>
      <c r="L1223" s="26"/>
      <c r="M1223" s="26"/>
    </row>
    <row r="1224" spans="1:13" ht="15.15" customHeight="1" thickBot="1" x14ac:dyDescent="0.35">
      <c r="A1224" s="26"/>
      <c r="B1224" s="26"/>
      <c r="C1224" s="26"/>
      <c r="D1224" s="28"/>
      <c r="E1224" s="29"/>
      <c r="F1224" s="30">
        <v>1</v>
      </c>
      <c r="G1224" s="31">
        <v>8.43</v>
      </c>
      <c r="H1224" s="31"/>
      <c r="I1224" s="31"/>
      <c r="J1224" s="32">
        <f t="shared" ref="J1224:J1235" si="23">ROUND(F1224*G1224,3)</f>
        <v>8.43</v>
      </c>
      <c r="K1224" s="33"/>
      <c r="L1224" s="26"/>
      <c r="M1224" s="26"/>
    </row>
    <row r="1225" spans="1:13" ht="15.15" customHeight="1" thickBot="1" x14ac:dyDescent="0.35">
      <c r="A1225" s="26"/>
      <c r="B1225" s="26"/>
      <c r="C1225" s="26"/>
      <c r="D1225" s="28"/>
      <c r="E1225" s="25"/>
      <c r="F1225" s="34">
        <v>1</v>
      </c>
      <c r="G1225" s="1">
        <v>4.74</v>
      </c>
      <c r="H1225" s="1"/>
      <c r="I1225" s="1"/>
      <c r="J1225" s="35">
        <f t="shared" si="23"/>
        <v>4.74</v>
      </c>
      <c r="K1225" s="26"/>
      <c r="L1225" s="26"/>
      <c r="M1225" s="26"/>
    </row>
    <row r="1226" spans="1:13" ht="15.15" customHeight="1" thickBot="1" x14ac:dyDescent="0.35">
      <c r="A1226" s="26"/>
      <c r="B1226" s="26"/>
      <c r="C1226" s="26"/>
      <c r="D1226" s="28"/>
      <c r="E1226" s="25"/>
      <c r="F1226" s="34">
        <v>1</v>
      </c>
      <c r="G1226" s="1">
        <v>1.1200000000000001</v>
      </c>
      <c r="H1226" s="1"/>
      <c r="I1226" s="1"/>
      <c r="J1226" s="35">
        <f t="shared" si="23"/>
        <v>1.1200000000000001</v>
      </c>
      <c r="K1226" s="26"/>
      <c r="L1226" s="26"/>
      <c r="M1226" s="26"/>
    </row>
    <row r="1227" spans="1:13" ht="15.15" customHeight="1" thickBot="1" x14ac:dyDescent="0.35">
      <c r="A1227" s="26"/>
      <c r="B1227" s="26"/>
      <c r="C1227" s="26"/>
      <c r="D1227" s="28"/>
      <c r="E1227" s="25"/>
      <c r="F1227" s="34">
        <v>1</v>
      </c>
      <c r="G1227" s="1">
        <v>4.1500000000000004</v>
      </c>
      <c r="H1227" s="1"/>
      <c r="I1227" s="1"/>
      <c r="J1227" s="35">
        <f t="shared" si="23"/>
        <v>4.1500000000000004</v>
      </c>
      <c r="K1227" s="26"/>
      <c r="L1227" s="26"/>
      <c r="M1227" s="26"/>
    </row>
    <row r="1228" spans="1:13" ht="15.15" customHeight="1" thickBot="1" x14ac:dyDescent="0.35">
      <c r="A1228" s="26"/>
      <c r="B1228" s="26"/>
      <c r="C1228" s="26"/>
      <c r="D1228" s="28"/>
      <c r="E1228" s="25"/>
      <c r="F1228" s="34">
        <v>1</v>
      </c>
      <c r="G1228" s="1">
        <v>0.95</v>
      </c>
      <c r="H1228" s="1"/>
      <c r="I1228" s="1"/>
      <c r="J1228" s="35">
        <f t="shared" si="23"/>
        <v>0.95</v>
      </c>
      <c r="K1228" s="26"/>
      <c r="L1228" s="26"/>
      <c r="M1228" s="26"/>
    </row>
    <row r="1229" spans="1:13" ht="15.15" customHeight="1" thickBot="1" x14ac:dyDescent="0.35">
      <c r="A1229" s="26"/>
      <c r="B1229" s="26"/>
      <c r="C1229" s="26"/>
      <c r="D1229" s="28"/>
      <c r="E1229" s="25"/>
      <c r="F1229" s="34">
        <v>1</v>
      </c>
      <c r="G1229" s="1">
        <v>1.5</v>
      </c>
      <c r="H1229" s="1"/>
      <c r="I1229" s="1"/>
      <c r="J1229" s="35">
        <f t="shared" si="23"/>
        <v>1.5</v>
      </c>
      <c r="K1229" s="26"/>
      <c r="L1229" s="26"/>
      <c r="M1229" s="26"/>
    </row>
    <row r="1230" spans="1:13" ht="15.15" customHeight="1" thickBot="1" x14ac:dyDescent="0.35">
      <c r="A1230" s="26"/>
      <c r="B1230" s="26"/>
      <c r="C1230" s="26"/>
      <c r="D1230" s="28"/>
      <c r="E1230" s="25"/>
      <c r="F1230" s="34">
        <v>1</v>
      </c>
      <c r="G1230" s="1">
        <v>0.46</v>
      </c>
      <c r="H1230" s="1"/>
      <c r="I1230" s="1"/>
      <c r="J1230" s="35">
        <f t="shared" si="23"/>
        <v>0.46</v>
      </c>
      <c r="K1230" s="26"/>
      <c r="L1230" s="26"/>
      <c r="M1230" s="26"/>
    </row>
    <row r="1231" spans="1:13" ht="15.15" customHeight="1" thickBot="1" x14ac:dyDescent="0.35">
      <c r="A1231" s="26"/>
      <c r="B1231" s="26"/>
      <c r="C1231" s="26"/>
      <c r="D1231" s="28"/>
      <c r="E1231" s="25"/>
      <c r="F1231" s="34">
        <v>1</v>
      </c>
      <c r="G1231" s="1">
        <v>1.85</v>
      </c>
      <c r="H1231" s="1"/>
      <c r="I1231" s="1"/>
      <c r="J1231" s="35">
        <f t="shared" si="23"/>
        <v>1.85</v>
      </c>
      <c r="K1231" s="26"/>
      <c r="L1231" s="26"/>
      <c r="M1231" s="26"/>
    </row>
    <row r="1232" spans="1:13" ht="15.15" customHeight="1" thickBot="1" x14ac:dyDescent="0.35">
      <c r="A1232" s="26"/>
      <c r="B1232" s="26"/>
      <c r="C1232" s="26"/>
      <c r="D1232" s="28"/>
      <c r="E1232" s="25"/>
      <c r="F1232" s="34">
        <v>1</v>
      </c>
      <c r="G1232" s="1">
        <v>4.7</v>
      </c>
      <c r="H1232" s="1"/>
      <c r="I1232" s="1"/>
      <c r="J1232" s="35">
        <f t="shared" si="23"/>
        <v>4.7</v>
      </c>
      <c r="K1232" s="26"/>
      <c r="L1232" s="26"/>
      <c r="M1232" s="26"/>
    </row>
    <row r="1233" spans="1:13" ht="15.15" customHeight="1" thickBot="1" x14ac:dyDescent="0.35">
      <c r="A1233" s="26"/>
      <c r="B1233" s="26"/>
      <c r="C1233" s="26"/>
      <c r="D1233" s="28"/>
      <c r="E1233" s="25"/>
      <c r="F1233" s="34">
        <v>5</v>
      </c>
      <c r="G1233" s="1">
        <v>0.5</v>
      </c>
      <c r="H1233" s="1"/>
      <c r="I1233" s="1"/>
      <c r="J1233" s="35">
        <f t="shared" si="23"/>
        <v>2.5</v>
      </c>
      <c r="K1233" s="26"/>
      <c r="L1233" s="26"/>
      <c r="M1233" s="26"/>
    </row>
    <row r="1234" spans="1:13" ht="15.15" customHeight="1" thickBot="1" x14ac:dyDescent="0.35">
      <c r="A1234" s="26"/>
      <c r="B1234" s="26"/>
      <c r="C1234" s="26"/>
      <c r="D1234" s="28"/>
      <c r="E1234" s="25"/>
      <c r="F1234" s="34">
        <v>1</v>
      </c>
      <c r="G1234" s="1">
        <v>6.3</v>
      </c>
      <c r="H1234" s="1"/>
      <c r="I1234" s="1"/>
      <c r="J1234" s="35">
        <f t="shared" si="23"/>
        <v>6.3</v>
      </c>
      <c r="K1234" s="26"/>
      <c r="L1234" s="26"/>
      <c r="M1234" s="26"/>
    </row>
    <row r="1235" spans="1:13" ht="15.15" customHeight="1" thickBot="1" x14ac:dyDescent="0.35">
      <c r="A1235" s="26"/>
      <c r="B1235" s="26"/>
      <c r="C1235" s="26"/>
      <c r="D1235" s="28"/>
      <c r="E1235" s="25"/>
      <c r="F1235" s="34">
        <v>1</v>
      </c>
      <c r="G1235" s="1">
        <v>2.4700000000000002</v>
      </c>
      <c r="H1235" s="1"/>
      <c r="I1235" s="1"/>
      <c r="J1235" s="35">
        <f t="shared" si="23"/>
        <v>2.4700000000000002</v>
      </c>
      <c r="K1235" s="5">
        <f>SUM(J1224:J1235)</f>
        <v>39.169999999999995</v>
      </c>
      <c r="L1235" s="26"/>
      <c r="M1235" s="26"/>
    </row>
    <row r="1236" spans="1:13" ht="21.3" customHeight="1" thickBot="1" x14ac:dyDescent="0.35">
      <c r="A1236" s="24" t="s">
        <v>2540</v>
      </c>
      <c r="B1236" s="25" t="s">
        <v>2541</v>
      </c>
      <c r="C1236" s="25" t="s">
        <v>2542</v>
      </c>
      <c r="D1236" s="63" t="s">
        <v>2543</v>
      </c>
      <c r="E1236" s="63"/>
      <c r="F1236" s="63"/>
      <c r="G1236" s="63"/>
      <c r="H1236" s="63"/>
      <c r="I1236" s="63"/>
      <c r="J1236" s="63"/>
      <c r="K1236" s="1">
        <f>SUM(K1239:K1239)</f>
        <v>10.66</v>
      </c>
      <c r="L1236" s="3">
        <f>ROUND(0*(1+M2/100),2)</f>
        <v>0</v>
      </c>
      <c r="M1236" s="9">
        <f>ROUND(K1236*L1236,2)</f>
        <v>0</v>
      </c>
    </row>
    <row r="1237" spans="1:13" ht="95.25" customHeight="1" thickBot="1" x14ac:dyDescent="0.35">
      <c r="A1237" s="26"/>
      <c r="B1237" s="26"/>
      <c r="C1237" s="26"/>
      <c r="D1237" s="63" t="s">
        <v>2544</v>
      </c>
      <c r="E1237" s="63"/>
      <c r="F1237" s="63"/>
      <c r="G1237" s="63"/>
      <c r="H1237" s="63"/>
      <c r="I1237" s="63"/>
      <c r="J1237" s="63"/>
      <c r="K1237" s="63"/>
      <c r="L1237" s="63"/>
      <c r="M1237" s="63"/>
    </row>
    <row r="1238" spans="1:13" ht="15.15" customHeight="1" thickBot="1" x14ac:dyDescent="0.35">
      <c r="A1238" s="26"/>
      <c r="B1238" s="26"/>
      <c r="C1238" s="26"/>
      <c r="D1238" s="26"/>
      <c r="E1238" s="27"/>
      <c r="F1238" s="7" t="s">
        <v>2545</v>
      </c>
      <c r="G1238" s="7" t="s">
        <v>2546</v>
      </c>
      <c r="H1238" s="7" t="s">
        <v>2547</v>
      </c>
      <c r="I1238" s="7" t="s">
        <v>2548</v>
      </c>
      <c r="J1238" s="7" t="s">
        <v>2549</v>
      </c>
      <c r="K1238" s="7" t="s">
        <v>2550</v>
      </c>
      <c r="L1238" s="26"/>
      <c r="M1238" s="26"/>
    </row>
    <row r="1239" spans="1:13" ht="15.15" customHeight="1" thickBot="1" x14ac:dyDescent="0.35">
      <c r="A1239" s="26"/>
      <c r="B1239" s="26"/>
      <c r="C1239" s="26"/>
      <c r="D1239" s="28"/>
      <c r="E1239" s="29"/>
      <c r="F1239" s="30">
        <v>1</v>
      </c>
      <c r="G1239" s="31">
        <v>10.66</v>
      </c>
      <c r="H1239" s="31"/>
      <c r="I1239" s="31"/>
      <c r="J1239" s="32">
        <f>ROUND(F1239*G1239,3)</f>
        <v>10.66</v>
      </c>
      <c r="K1239" s="6">
        <f>SUM(J1239:J1239)</f>
        <v>10.66</v>
      </c>
      <c r="L1239" s="26"/>
      <c r="M1239" s="26"/>
    </row>
    <row r="1240" spans="1:13" ht="21.3" customHeight="1" thickBot="1" x14ac:dyDescent="0.35">
      <c r="A1240" s="24" t="s">
        <v>2551</v>
      </c>
      <c r="B1240" s="25" t="s">
        <v>2552</v>
      </c>
      <c r="C1240" s="25" t="s">
        <v>2553</v>
      </c>
      <c r="D1240" s="63" t="s">
        <v>2554</v>
      </c>
      <c r="E1240" s="63"/>
      <c r="F1240" s="63"/>
      <c r="G1240" s="63"/>
      <c r="H1240" s="63"/>
      <c r="I1240" s="63"/>
      <c r="J1240" s="63"/>
      <c r="K1240" s="1">
        <f>SUM(K1243:K1243)</f>
        <v>2</v>
      </c>
      <c r="L1240" s="3">
        <f>ROUND(0*(1+M2/100),2)</f>
        <v>0</v>
      </c>
      <c r="M1240" s="9">
        <f>ROUND(K1240*L1240,2)</f>
        <v>0</v>
      </c>
    </row>
    <row r="1241" spans="1:13" ht="95.25" customHeight="1" thickBot="1" x14ac:dyDescent="0.35">
      <c r="A1241" s="26"/>
      <c r="B1241" s="26"/>
      <c r="C1241" s="26"/>
      <c r="D1241" s="63" t="s">
        <v>2555</v>
      </c>
      <c r="E1241" s="63"/>
      <c r="F1241" s="63"/>
      <c r="G1241" s="63"/>
      <c r="H1241" s="63"/>
      <c r="I1241" s="63"/>
      <c r="J1241" s="63"/>
      <c r="K1241" s="63"/>
      <c r="L1241" s="63"/>
      <c r="M1241" s="63"/>
    </row>
    <row r="1242" spans="1:13" ht="15.15" customHeight="1" thickBot="1" x14ac:dyDescent="0.35">
      <c r="A1242" s="26"/>
      <c r="B1242" s="26"/>
      <c r="C1242" s="26"/>
      <c r="D1242" s="26"/>
      <c r="E1242" s="27"/>
      <c r="F1242" s="7" t="s">
        <v>2556</v>
      </c>
      <c r="G1242" s="7" t="s">
        <v>2557</v>
      </c>
      <c r="H1242" s="7" t="s">
        <v>2558</v>
      </c>
      <c r="I1242" s="7" t="s">
        <v>2559</v>
      </c>
      <c r="J1242" s="7" t="s">
        <v>2560</v>
      </c>
      <c r="K1242" s="7" t="s">
        <v>2561</v>
      </c>
      <c r="L1242" s="26"/>
      <c r="M1242" s="26"/>
    </row>
    <row r="1243" spans="1:13" ht="15.15" customHeight="1" thickBot="1" x14ac:dyDescent="0.35">
      <c r="A1243" s="26"/>
      <c r="B1243" s="26"/>
      <c r="C1243" s="26"/>
      <c r="D1243" s="28"/>
      <c r="E1243" s="29"/>
      <c r="F1243" s="30">
        <v>1</v>
      </c>
      <c r="G1243" s="31">
        <v>2</v>
      </c>
      <c r="H1243" s="31"/>
      <c r="I1243" s="31"/>
      <c r="J1243" s="32">
        <f>ROUND(F1243*G1243,3)</f>
        <v>2</v>
      </c>
      <c r="K1243" s="6">
        <f>SUM(J1243:J1243)</f>
        <v>2</v>
      </c>
      <c r="L1243" s="26"/>
      <c r="M1243" s="26"/>
    </row>
    <row r="1244" spans="1:13" ht="21.3" customHeight="1" thickBot="1" x14ac:dyDescent="0.35">
      <c r="A1244" s="24" t="s">
        <v>2562</v>
      </c>
      <c r="B1244" s="25" t="s">
        <v>2563</v>
      </c>
      <c r="C1244" s="25" t="s">
        <v>2564</v>
      </c>
      <c r="D1244" s="63" t="s">
        <v>2565</v>
      </c>
      <c r="E1244" s="63"/>
      <c r="F1244" s="63"/>
      <c r="G1244" s="63"/>
      <c r="H1244" s="63"/>
      <c r="I1244" s="63"/>
      <c r="J1244" s="63"/>
      <c r="K1244" s="1">
        <f>SUM(K1247:K1247)</f>
        <v>36</v>
      </c>
      <c r="L1244" s="3">
        <f>ROUND(0*(1+M2/100),2)</f>
        <v>0</v>
      </c>
      <c r="M1244" s="9">
        <f>ROUND(K1244*L1244,2)</f>
        <v>0</v>
      </c>
    </row>
    <row r="1245" spans="1:13" ht="67.5" customHeight="1" thickBot="1" x14ac:dyDescent="0.35">
      <c r="A1245" s="26"/>
      <c r="B1245" s="26"/>
      <c r="C1245" s="26"/>
      <c r="D1245" s="63" t="s">
        <v>2566</v>
      </c>
      <c r="E1245" s="63"/>
      <c r="F1245" s="63"/>
      <c r="G1245" s="63"/>
      <c r="H1245" s="63"/>
      <c r="I1245" s="63"/>
      <c r="J1245" s="63"/>
      <c r="K1245" s="63"/>
      <c r="L1245" s="63"/>
      <c r="M1245" s="63"/>
    </row>
    <row r="1246" spans="1:13" ht="15.15" customHeight="1" thickBot="1" x14ac:dyDescent="0.35">
      <c r="A1246" s="26"/>
      <c r="B1246" s="26"/>
      <c r="C1246" s="26"/>
      <c r="D1246" s="26"/>
      <c r="E1246" s="27"/>
      <c r="F1246" s="7" t="s">
        <v>2567</v>
      </c>
      <c r="G1246" s="7" t="s">
        <v>2568</v>
      </c>
      <c r="H1246" s="7" t="s">
        <v>2569</v>
      </c>
      <c r="I1246" s="7" t="s">
        <v>2570</v>
      </c>
      <c r="J1246" s="7" t="s">
        <v>2571</v>
      </c>
      <c r="K1246" s="7" t="s">
        <v>2572</v>
      </c>
      <c r="L1246" s="26"/>
      <c r="M1246" s="26"/>
    </row>
    <row r="1247" spans="1:13" ht="15.15" customHeight="1" thickBot="1" x14ac:dyDescent="0.35">
      <c r="A1247" s="26"/>
      <c r="B1247" s="26"/>
      <c r="C1247" s="26"/>
      <c r="D1247" s="28"/>
      <c r="E1247" s="29"/>
      <c r="F1247" s="30">
        <v>1</v>
      </c>
      <c r="G1247" s="31">
        <v>36</v>
      </c>
      <c r="H1247" s="31"/>
      <c r="I1247" s="31"/>
      <c r="J1247" s="32">
        <f>ROUND(F1247*G1247,3)</f>
        <v>36</v>
      </c>
      <c r="K1247" s="6">
        <f>SUM(J1247:J1247)</f>
        <v>36</v>
      </c>
      <c r="L1247" s="26"/>
      <c r="M1247" s="26"/>
    </row>
    <row r="1248" spans="1:13" ht="21.3" customHeight="1" thickBot="1" x14ac:dyDescent="0.35">
      <c r="A1248" s="24" t="s">
        <v>2573</v>
      </c>
      <c r="B1248" s="25" t="s">
        <v>2574</v>
      </c>
      <c r="C1248" s="25" t="s">
        <v>2575</v>
      </c>
      <c r="D1248" s="63" t="s">
        <v>2576</v>
      </c>
      <c r="E1248" s="63"/>
      <c r="F1248" s="63"/>
      <c r="G1248" s="63"/>
      <c r="H1248" s="63"/>
      <c r="I1248" s="63"/>
      <c r="J1248" s="63"/>
      <c r="K1248" s="1">
        <f>SUM(K1251:K1251)</f>
        <v>25</v>
      </c>
      <c r="L1248" s="3">
        <f>ROUND(0*(1+M2/100),2)</f>
        <v>0</v>
      </c>
      <c r="M1248" s="9">
        <f>ROUND(K1248*L1248,2)</f>
        <v>0</v>
      </c>
    </row>
    <row r="1249" spans="1:13" ht="67.5" customHeight="1" thickBot="1" x14ac:dyDescent="0.35">
      <c r="A1249" s="26"/>
      <c r="B1249" s="26"/>
      <c r="C1249" s="26"/>
      <c r="D1249" s="63" t="s">
        <v>2577</v>
      </c>
      <c r="E1249" s="63"/>
      <c r="F1249" s="63"/>
      <c r="G1249" s="63"/>
      <c r="H1249" s="63"/>
      <c r="I1249" s="63"/>
      <c r="J1249" s="63"/>
      <c r="K1249" s="63"/>
      <c r="L1249" s="63"/>
      <c r="M1249" s="63"/>
    </row>
    <row r="1250" spans="1:13" ht="15.15" customHeight="1" thickBot="1" x14ac:dyDescent="0.35">
      <c r="A1250" s="26"/>
      <c r="B1250" s="26"/>
      <c r="C1250" s="26"/>
      <c r="D1250" s="26"/>
      <c r="E1250" s="27"/>
      <c r="F1250" s="7" t="s">
        <v>2578</v>
      </c>
      <c r="G1250" s="7" t="s">
        <v>2579</v>
      </c>
      <c r="H1250" s="7" t="s">
        <v>2580</v>
      </c>
      <c r="I1250" s="7" t="s">
        <v>2581</v>
      </c>
      <c r="J1250" s="7" t="s">
        <v>2582</v>
      </c>
      <c r="K1250" s="7" t="s">
        <v>2583</v>
      </c>
      <c r="L1250" s="26"/>
      <c r="M1250" s="26"/>
    </row>
    <row r="1251" spans="1:13" ht="15.15" customHeight="1" thickBot="1" x14ac:dyDescent="0.35">
      <c r="A1251" s="26"/>
      <c r="B1251" s="26"/>
      <c r="C1251" s="26"/>
      <c r="D1251" s="28"/>
      <c r="E1251" s="29"/>
      <c r="F1251" s="30">
        <v>1</v>
      </c>
      <c r="G1251" s="31">
        <v>25</v>
      </c>
      <c r="H1251" s="31"/>
      <c r="I1251" s="31"/>
      <c r="J1251" s="32">
        <f>ROUND(F1251*G1251,3)</f>
        <v>25</v>
      </c>
      <c r="K1251" s="6">
        <f>SUM(J1251:J1251)</f>
        <v>25</v>
      </c>
      <c r="L1251" s="26"/>
      <c r="M1251" s="26"/>
    </row>
    <row r="1252" spans="1:13" ht="21.3" customHeight="1" thickBot="1" x14ac:dyDescent="0.35">
      <c r="A1252" s="24" t="s">
        <v>2584</v>
      </c>
      <c r="B1252" s="25" t="s">
        <v>2585</v>
      </c>
      <c r="C1252" s="25" t="s">
        <v>2586</v>
      </c>
      <c r="D1252" s="63" t="s">
        <v>2587</v>
      </c>
      <c r="E1252" s="63"/>
      <c r="F1252" s="63"/>
      <c r="G1252" s="63"/>
      <c r="H1252" s="63"/>
      <c r="I1252" s="63"/>
      <c r="J1252" s="63"/>
      <c r="K1252" s="1">
        <f>SUM(K1255:K1255)</f>
        <v>15</v>
      </c>
      <c r="L1252" s="3">
        <f>ROUND(0*(1+M2/100),2)</f>
        <v>0</v>
      </c>
      <c r="M1252" s="9">
        <f>ROUND(K1252*L1252,2)</f>
        <v>0</v>
      </c>
    </row>
    <row r="1253" spans="1:13" ht="67.5" customHeight="1" thickBot="1" x14ac:dyDescent="0.35">
      <c r="A1253" s="26"/>
      <c r="B1253" s="26"/>
      <c r="C1253" s="26"/>
      <c r="D1253" s="63" t="s">
        <v>2588</v>
      </c>
      <c r="E1253" s="63"/>
      <c r="F1253" s="63"/>
      <c r="G1253" s="63"/>
      <c r="H1253" s="63"/>
      <c r="I1253" s="63"/>
      <c r="J1253" s="63"/>
      <c r="K1253" s="63"/>
      <c r="L1253" s="63"/>
      <c r="M1253" s="63"/>
    </row>
    <row r="1254" spans="1:13" ht="15.15" customHeight="1" thickBot="1" x14ac:dyDescent="0.35">
      <c r="A1254" s="26"/>
      <c r="B1254" s="26"/>
      <c r="C1254" s="26"/>
      <c r="D1254" s="26"/>
      <c r="E1254" s="27"/>
      <c r="F1254" s="7" t="s">
        <v>2589</v>
      </c>
      <c r="G1254" s="7" t="s">
        <v>2590</v>
      </c>
      <c r="H1254" s="7" t="s">
        <v>2591</v>
      </c>
      <c r="I1254" s="7" t="s">
        <v>2592</v>
      </c>
      <c r="J1254" s="7" t="s">
        <v>2593</v>
      </c>
      <c r="K1254" s="7" t="s">
        <v>2594</v>
      </c>
      <c r="L1254" s="26"/>
      <c r="M1254" s="26"/>
    </row>
    <row r="1255" spans="1:13" ht="15.15" customHeight="1" thickBot="1" x14ac:dyDescent="0.35">
      <c r="A1255" s="26"/>
      <c r="B1255" s="26"/>
      <c r="C1255" s="26"/>
      <c r="D1255" s="28"/>
      <c r="E1255" s="29"/>
      <c r="F1255" s="30">
        <v>1</v>
      </c>
      <c r="G1255" s="31">
        <v>15</v>
      </c>
      <c r="H1255" s="31"/>
      <c r="I1255" s="31"/>
      <c r="J1255" s="32">
        <f>ROUND(F1255*G1255,3)</f>
        <v>15</v>
      </c>
      <c r="K1255" s="6">
        <f>SUM(J1255:J1255)</f>
        <v>15</v>
      </c>
      <c r="L1255" s="26"/>
      <c r="M1255" s="26"/>
    </row>
    <row r="1256" spans="1:13" ht="21.3" customHeight="1" thickBot="1" x14ac:dyDescent="0.35">
      <c r="A1256" s="24" t="s">
        <v>2595</v>
      </c>
      <c r="B1256" s="25" t="s">
        <v>2596</v>
      </c>
      <c r="C1256" s="25" t="s">
        <v>2597</v>
      </c>
      <c r="D1256" s="63" t="s">
        <v>2598</v>
      </c>
      <c r="E1256" s="63"/>
      <c r="F1256" s="63"/>
      <c r="G1256" s="63"/>
      <c r="H1256" s="63"/>
      <c r="I1256" s="63"/>
      <c r="J1256" s="63"/>
      <c r="K1256" s="1">
        <f>SUM(K1259:K1259)</f>
        <v>11</v>
      </c>
      <c r="L1256" s="3">
        <f>ROUND(0*(1+M2/100),2)</f>
        <v>0</v>
      </c>
      <c r="M1256" s="9">
        <f>ROUND(K1256*L1256,2)</f>
        <v>0</v>
      </c>
    </row>
    <row r="1257" spans="1:13" ht="67.5" customHeight="1" thickBot="1" x14ac:dyDescent="0.35">
      <c r="A1257" s="26"/>
      <c r="B1257" s="26"/>
      <c r="C1257" s="26"/>
      <c r="D1257" s="63" t="s">
        <v>2599</v>
      </c>
      <c r="E1257" s="63"/>
      <c r="F1257" s="63"/>
      <c r="G1257" s="63"/>
      <c r="H1257" s="63"/>
      <c r="I1257" s="63"/>
      <c r="J1257" s="63"/>
      <c r="K1257" s="63"/>
      <c r="L1257" s="63"/>
      <c r="M1257" s="63"/>
    </row>
    <row r="1258" spans="1:13" ht="15.15" customHeight="1" thickBot="1" x14ac:dyDescent="0.35">
      <c r="A1258" s="26"/>
      <c r="B1258" s="26"/>
      <c r="C1258" s="26"/>
      <c r="D1258" s="26"/>
      <c r="E1258" s="27"/>
      <c r="F1258" s="7" t="s">
        <v>2600</v>
      </c>
      <c r="G1258" s="7" t="s">
        <v>2601</v>
      </c>
      <c r="H1258" s="7" t="s">
        <v>2602</v>
      </c>
      <c r="I1258" s="7" t="s">
        <v>2603</v>
      </c>
      <c r="J1258" s="7" t="s">
        <v>2604</v>
      </c>
      <c r="K1258" s="7" t="s">
        <v>2605</v>
      </c>
      <c r="L1258" s="26"/>
      <c r="M1258" s="26"/>
    </row>
    <row r="1259" spans="1:13" ht="15.15" customHeight="1" thickBot="1" x14ac:dyDescent="0.35">
      <c r="A1259" s="26"/>
      <c r="B1259" s="26"/>
      <c r="C1259" s="26"/>
      <c r="D1259" s="28"/>
      <c r="E1259" s="29"/>
      <c r="F1259" s="30">
        <v>1</v>
      </c>
      <c r="G1259" s="31">
        <v>11</v>
      </c>
      <c r="H1259" s="31"/>
      <c r="I1259" s="31"/>
      <c r="J1259" s="32">
        <f>ROUND(F1259*G1259,3)</f>
        <v>11</v>
      </c>
      <c r="K1259" s="6">
        <f>SUM(J1259:J1259)</f>
        <v>11</v>
      </c>
      <c r="L1259" s="26"/>
      <c r="M1259" s="26"/>
    </row>
    <row r="1260" spans="1:13" ht="15.45" customHeight="1" thickBot="1" x14ac:dyDescent="0.35">
      <c r="A1260" s="38"/>
      <c r="B1260" s="38"/>
      <c r="C1260" s="38"/>
      <c r="D1260" s="47" t="s">
        <v>2606</v>
      </c>
      <c r="E1260" s="48"/>
      <c r="F1260" s="48"/>
      <c r="G1260" s="48"/>
      <c r="H1260" s="48"/>
      <c r="I1260" s="48"/>
      <c r="J1260" s="48"/>
      <c r="K1260" s="48"/>
      <c r="L1260" s="49">
        <f>M1221+M1236+M1240+M1244+M1248+M1252+M1256</f>
        <v>0</v>
      </c>
      <c r="M1260" s="49">
        <f>ROUND(L1260,2)</f>
        <v>0</v>
      </c>
    </row>
    <row r="1261" spans="1:13" ht="15.45" customHeight="1" thickBot="1" x14ac:dyDescent="0.35">
      <c r="A1261" s="50" t="s">
        <v>2607</v>
      </c>
      <c r="B1261" s="50" t="s">
        <v>2608</v>
      </c>
      <c r="C1261" s="51"/>
      <c r="D1261" s="67" t="s">
        <v>2609</v>
      </c>
      <c r="E1261" s="67"/>
      <c r="F1261" s="67"/>
      <c r="G1261" s="67"/>
      <c r="H1261" s="67"/>
      <c r="I1261" s="67"/>
      <c r="J1261" s="67"/>
      <c r="K1261" s="51"/>
      <c r="L1261" s="52">
        <f>L1322</f>
        <v>0</v>
      </c>
      <c r="M1261" s="52">
        <f>ROUND(L1261,2)</f>
        <v>0</v>
      </c>
    </row>
    <row r="1262" spans="1:13" ht="21.3" customHeight="1" thickBot="1" x14ac:dyDescent="0.35">
      <c r="A1262" s="24" t="s">
        <v>2610</v>
      </c>
      <c r="B1262" s="25" t="s">
        <v>2611</v>
      </c>
      <c r="C1262" s="25" t="s">
        <v>2612</v>
      </c>
      <c r="D1262" s="63" t="s">
        <v>2613</v>
      </c>
      <c r="E1262" s="63"/>
      <c r="F1262" s="63"/>
      <c r="G1262" s="63"/>
      <c r="H1262" s="63"/>
      <c r="I1262" s="63"/>
      <c r="J1262" s="63"/>
      <c r="K1262" s="1">
        <f>SUM(K1265:K1265)</f>
        <v>2</v>
      </c>
      <c r="L1262" s="3">
        <f>ROUND(0*(1+M2/100),2)</f>
        <v>0</v>
      </c>
      <c r="M1262" s="9">
        <f>ROUND(K1262*L1262,2)</f>
        <v>0</v>
      </c>
    </row>
    <row r="1263" spans="1:13" ht="49.05" customHeight="1" thickBot="1" x14ac:dyDescent="0.35">
      <c r="A1263" s="26"/>
      <c r="B1263" s="26"/>
      <c r="C1263" s="26"/>
      <c r="D1263" s="63" t="s">
        <v>2614</v>
      </c>
      <c r="E1263" s="63"/>
      <c r="F1263" s="63"/>
      <c r="G1263" s="63"/>
      <c r="H1263" s="63"/>
      <c r="I1263" s="63"/>
      <c r="J1263" s="63"/>
      <c r="K1263" s="63"/>
      <c r="L1263" s="63"/>
      <c r="M1263" s="63"/>
    </row>
    <row r="1264" spans="1:13" ht="15.15" customHeight="1" thickBot="1" x14ac:dyDescent="0.35">
      <c r="A1264" s="26"/>
      <c r="B1264" s="26"/>
      <c r="C1264" s="26"/>
      <c r="D1264" s="26"/>
      <c r="E1264" s="27"/>
      <c r="F1264" s="7" t="s">
        <v>2615</v>
      </c>
      <c r="G1264" s="7" t="s">
        <v>2616</v>
      </c>
      <c r="H1264" s="7" t="s">
        <v>2617</v>
      </c>
      <c r="I1264" s="7" t="s">
        <v>2618</v>
      </c>
      <c r="J1264" s="7" t="s">
        <v>2619</v>
      </c>
      <c r="K1264" s="7" t="s">
        <v>2620</v>
      </c>
      <c r="L1264" s="26"/>
      <c r="M1264" s="26"/>
    </row>
    <row r="1265" spans="1:13" ht="15.15" customHeight="1" thickBot="1" x14ac:dyDescent="0.35">
      <c r="A1265" s="26"/>
      <c r="B1265" s="26"/>
      <c r="C1265" s="26"/>
      <c r="D1265" s="28"/>
      <c r="E1265" s="29"/>
      <c r="F1265" s="30">
        <v>2</v>
      </c>
      <c r="G1265" s="31"/>
      <c r="H1265" s="31"/>
      <c r="I1265" s="31"/>
      <c r="J1265" s="32">
        <f>ROUND(F1265,3)</f>
        <v>2</v>
      </c>
      <c r="K1265" s="6">
        <f>SUM(J1265:J1265)</f>
        <v>2</v>
      </c>
      <c r="L1265" s="26"/>
      <c r="M1265" s="26"/>
    </row>
    <row r="1266" spans="1:13" ht="21.3" customHeight="1" thickBot="1" x14ac:dyDescent="0.35">
      <c r="A1266" s="24" t="s">
        <v>2621</v>
      </c>
      <c r="B1266" s="25" t="s">
        <v>2622</v>
      </c>
      <c r="C1266" s="25" t="s">
        <v>2623</v>
      </c>
      <c r="D1266" s="63" t="s">
        <v>2624</v>
      </c>
      <c r="E1266" s="63"/>
      <c r="F1266" s="63"/>
      <c r="G1266" s="63"/>
      <c r="H1266" s="63"/>
      <c r="I1266" s="63"/>
      <c r="J1266" s="63"/>
      <c r="K1266" s="1">
        <f>SUM(K1269:K1283)</f>
        <v>71.489999999999995</v>
      </c>
      <c r="L1266" s="3">
        <f>ROUND(0*(1+M2/100),2)</f>
        <v>0</v>
      </c>
      <c r="M1266" s="9">
        <f>ROUND(K1266*L1266,2)</f>
        <v>0</v>
      </c>
    </row>
    <row r="1267" spans="1:13" ht="95.25" customHeight="1" thickBot="1" x14ac:dyDescent="0.35">
      <c r="A1267" s="26"/>
      <c r="B1267" s="26"/>
      <c r="C1267" s="26"/>
      <c r="D1267" s="63" t="s">
        <v>2625</v>
      </c>
      <c r="E1267" s="63"/>
      <c r="F1267" s="63"/>
      <c r="G1267" s="63"/>
      <c r="H1267" s="63"/>
      <c r="I1267" s="63"/>
      <c r="J1267" s="63"/>
      <c r="K1267" s="63"/>
      <c r="L1267" s="63"/>
      <c r="M1267" s="63"/>
    </row>
    <row r="1268" spans="1:13" ht="15.15" customHeight="1" thickBot="1" x14ac:dyDescent="0.35">
      <c r="A1268" s="26"/>
      <c r="B1268" s="26"/>
      <c r="C1268" s="26"/>
      <c r="D1268" s="26"/>
      <c r="E1268" s="27"/>
      <c r="F1268" s="7" t="s">
        <v>2626</v>
      </c>
      <c r="G1268" s="7" t="s">
        <v>2627</v>
      </c>
      <c r="H1268" s="7" t="s">
        <v>2628</v>
      </c>
      <c r="I1268" s="7" t="s">
        <v>2629</v>
      </c>
      <c r="J1268" s="7" t="s">
        <v>2630</v>
      </c>
      <c r="K1268" s="7" t="s">
        <v>2631</v>
      </c>
      <c r="L1268" s="26"/>
      <c r="M1268" s="26"/>
    </row>
    <row r="1269" spans="1:13" ht="15.15" customHeight="1" thickBot="1" x14ac:dyDescent="0.35">
      <c r="A1269" s="26"/>
      <c r="B1269" s="26"/>
      <c r="C1269" s="26"/>
      <c r="D1269" s="28"/>
      <c r="E1269" s="29" t="s">
        <v>2632</v>
      </c>
      <c r="F1269" s="30">
        <v>1</v>
      </c>
      <c r="G1269" s="31">
        <v>8.43</v>
      </c>
      <c r="H1269" s="31"/>
      <c r="I1269" s="31"/>
      <c r="J1269" s="32">
        <f t="shared" ref="J1269:J1283" si="24">ROUND(F1269*G1269,3)</f>
        <v>8.43</v>
      </c>
      <c r="K1269" s="33"/>
      <c r="L1269" s="26"/>
      <c r="M1269" s="26"/>
    </row>
    <row r="1270" spans="1:13" ht="15.15" customHeight="1" thickBot="1" x14ac:dyDescent="0.35">
      <c r="A1270" s="26"/>
      <c r="B1270" s="26"/>
      <c r="C1270" s="26"/>
      <c r="D1270" s="28"/>
      <c r="E1270" s="25"/>
      <c r="F1270" s="34">
        <v>1</v>
      </c>
      <c r="G1270" s="1">
        <v>4.74</v>
      </c>
      <c r="H1270" s="1"/>
      <c r="I1270" s="1"/>
      <c r="J1270" s="35">
        <f t="shared" si="24"/>
        <v>4.74</v>
      </c>
      <c r="K1270" s="26"/>
      <c r="L1270" s="26"/>
      <c r="M1270" s="26"/>
    </row>
    <row r="1271" spans="1:13" ht="15.15" customHeight="1" thickBot="1" x14ac:dyDescent="0.35">
      <c r="A1271" s="26"/>
      <c r="B1271" s="26"/>
      <c r="C1271" s="26"/>
      <c r="D1271" s="28"/>
      <c r="E1271" s="25"/>
      <c r="F1271" s="34">
        <v>1</v>
      </c>
      <c r="G1271" s="1">
        <v>1.1200000000000001</v>
      </c>
      <c r="H1271" s="1"/>
      <c r="I1271" s="1"/>
      <c r="J1271" s="35">
        <f t="shared" si="24"/>
        <v>1.1200000000000001</v>
      </c>
      <c r="K1271" s="26"/>
      <c r="L1271" s="26"/>
      <c r="M1271" s="26"/>
    </row>
    <row r="1272" spans="1:13" ht="15.15" customHeight="1" thickBot="1" x14ac:dyDescent="0.35">
      <c r="A1272" s="26"/>
      <c r="B1272" s="26"/>
      <c r="C1272" s="26"/>
      <c r="D1272" s="28"/>
      <c r="E1272" s="25"/>
      <c r="F1272" s="34">
        <v>1</v>
      </c>
      <c r="G1272" s="1">
        <v>4.1500000000000004</v>
      </c>
      <c r="H1272" s="1"/>
      <c r="I1272" s="1"/>
      <c r="J1272" s="35">
        <f t="shared" si="24"/>
        <v>4.1500000000000004</v>
      </c>
      <c r="K1272" s="26"/>
      <c r="L1272" s="26"/>
      <c r="M1272" s="26"/>
    </row>
    <row r="1273" spans="1:13" ht="15.15" customHeight="1" thickBot="1" x14ac:dyDescent="0.35">
      <c r="A1273" s="26"/>
      <c r="B1273" s="26"/>
      <c r="C1273" s="26"/>
      <c r="D1273" s="28"/>
      <c r="E1273" s="25"/>
      <c r="F1273" s="34">
        <v>1</v>
      </c>
      <c r="G1273" s="1">
        <v>0.95</v>
      </c>
      <c r="H1273" s="1"/>
      <c r="I1273" s="1"/>
      <c r="J1273" s="35">
        <f t="shared" si="24"/>
        <v>0.95</v>
      </c>
      <c r="K1273" s="26"/>
      <c r="L1273" s="26"/>
      <c r="M1273" s="26"/>
    </row>
    <row r="1274" spans="1:13" ht="15.15" customHeight="1" thickBot="1" x14ac:dyDescent="0.35">
      <c r="A1274" s="26"/>
      <c r="B1274" s="26"/>
      <c r="C1274" s="26"/>
      <c r="D1274" s="28"/>
      <c r="E1274" s="25"/>
      <c r="F1274" s="34">
        <v>1</v>
      </c>
      <c r="G1274" s="1">
        <v>1.5</v>
      </c>
      <c r="H1274" s="1"/>
      <c r="I1274" s="1"/>
      <c r="J1274" s="35">
        <f t="shared" si="24"/>
        <v>1.5</v>
      </c>
      <c r="K1274" s="26"/>
      <c r="L1274" s="26"/>
      <c r="M1274" s="26"/>
    </row>
    <row r="1275" spans="1:13" ht="15.15" customHeight="1" thickBot="1" x14ac:dyDescent="0.35">
      <c r="A1275" s="26"/>
      <c r="B1275" s="26"/>
      <c r="C1275" s="26"/>
      <c r="D1275" s="28"/>
      <c r="E1275" s="25"/>
      <c r="F1275" s="34">
        <v>1</v>
      </c>
      <c r="G1275" s="1">
        <v>0.46</v>
      </c>
      <c r="H1275" s="1"/>
      <c r="I1275" s="1"/>
      <c r="J1275" s="35">
        <f t="shared" si="24"/>
        <v>0.46</v>
      </c>
      <c r="K1275" s="26"/>
      <c r="L1275" s="26"/>
      <c r="M1275" s="26"/>
    </row>
    <row r="1276" spans="1:13" ht="15.15" customHeight="1" thickBot="1" x14ac:dyDescent="0.35">
      <c r="A1276" s="26"/>
      <c r="B1276" s="26"/>
      <c r="C1276" s="26"/>
      <c r="D1276" s="28"/>
      <c r="E1276" s="25"/>
      <c r="F1276" s="34">
        <v>1</v>
      </c>
      <c r="G1276" s="1">
        <v>1.85</v>
      </c>
      <c r="H1276" s="1"/>
      <c r="I1276" s="1"/>
      <c r="J1276" s="35">
        <f t="shared" si="24"/>
        <v>1.85</v>
      </c>
      <c r="K1276" s="26"/>
      <c r="L1276" s="26"/>
      <c r="M1276" s="26"/>
    </row>
    <row r="1277" spans="1:13" ht="15.15" customHeight="1" thickBot="1" x14ac:dyDescent="0.35">
      <c r="A1277" s="26"/>
      <c r="B1277" s="26"/>
      <c r="C1277" s="26"/>
      <c r="D1277" s="28"/>
      <c r="E1277" s="25"/>
      <c r="F1277" s="34">
        <v>1</v>
      </c>
      <c r="G1277" s="1">
        <v>4.7</v>
      </c>
      <c r="H1277" s="1"/>
      <c r="I1277" s="1"/>
      <c r="J1277" s="35">
        <f t="shared" si="24"/>
        <v>4.7</v>
      </c>
      <c r="K1277" s="26"/>
      <c r="L1277" s="26"/>
      <c r="M1277" s="26"/>
    </row>
    <row r="1278" spans="1:13" ht="15.15" customHeight="1" thickBot="1" x14ac:dyDescent="0.35">
      <c r="A1278" s="26"/>
      <c r="B1278" s="26"/>
      <c r="C1278" s="26"/>
      <c r="D1278" s="28"/>
      <c r="E1278" s="25"/>
      <c r="F1278" s="34">
        <v>5</v>
      </c>
      <c r="G1278" s="1">
        <v>0.5</v>
      </c>
      <c r="H1278" s="1"/>
      <c r="I1278" s="1"/>
      <c r="J1278" s="35">
        <f t="shared" si="24"/>
        <v>2.5</v>
      </c>
      <c r="K1278" s="26"/>
      <c r="L1278" s="26"/>
      <c r="M1278" s="26"/>
    </row>
    <row r="1279" spans="1:13" ht="15.15" customHeight="1" thickBot="1" x14ac:dyDescent="0.35">
      <c r="A1279" s="26"/>
      <c r="B1279" s="26"/>
      <c r="C1279" s="26"/>
      <c r="D1279" s="28"/>
      <c r="E1279" s="25"/>
      <c r="F1279" s="34">
        <v>1</v>
      </c>
      <c r="G1279" s="1">
        <v>6.3</v>
      </c>
      <c r="H1279" s="1"/>
      <c r="I1279" s="1"/>
      <c r="J1279" s="35">
        <f t="shared" si="24"/>
        <v>6.3</v>
      </c>
      <c r="K1279" s="26"/>
      <c r="L1279" s="26"/>
      <c r="M1279" s="26"/>
    </row>
    <row r="1280" spans="1:13" ht="15.15" customHeight="1" thickBot="1" x14ac:dyDescent="0.35">
      <c r="A1280" s="26"/>
      <c r="B1280" s="26"/>
      <c r="C1280" s="26"/>
      <c r="D1280" s="28"/>
      <c r="E1280" s="25"/>
      <c r="F1280" s="34">
        <v>1</v>
      </c>
      <c r="G1280" s="1">
        <v>2.4700000000000002</v>
      </c>
      <c r="H1280" s="1"/>
      <c r="I1280" s="1"/>
      <c r="J1280" s="35">
        <f t="shared" si="24"/>
        <v>2.4700000000000002</v>
      </c>
      <c r="K1280" s="26"/>
      <c r="L1280" s="26"/>
      <c r="M1280" s="26"/>
    </row>
    <row r="1281" spans="1:13" ht="15.15" customHeight="1" thickBot="1" x14ac:dyDescent="0.35">
      <c r="A1281" s="26"/>
      <c r="B1281" s="26"/>
      <c r="C1281" s="26"/>
      <c r="D1281" s="28"/>
      <c r="E1281" s="25" t="s">
        <v>2633</v>
      </c>
      <c r="F1281" s="34">
        <v>1</v>
      </c>
      <c r="G1281" s="1">
        <v>10.66</v>
      </c>
      <c r="H1281" s="1"/>
      <c r="I1281" s="1"/>
      <c r="J1281" s="35">
        <f t="shared" si="24"/>
        <v>10.66</v>
      </c>
      <c r="K1281" s="26"/>
      <c r="L1281" s="26"/>
      <c r="M1281" s="26"/>
    </row>
    <row r="1282" spans="1:13" ht="15.15" customHeight="1" thickBot="1" x14ac:dyDescent="0.35">
      <c r="A1282" s="26"/>
      <c r="B1282" s="26"/>
      <c r="C1282" s="26"/>
      <c r="D1282" s="28"/>
      <c r="E1282" s="25" t="s">
        <v>2634</v>
      </c>
      <c r="F1282" s="34">
        <v>1</v>
      </c>
      <c r="G1282" s="1">
        <v>10.66</v>
      </c>
      <c r="H1282" s="1"/>
      <c r="I1282" s="1"/>
      <c r="J1282" s="35">
        <f t="shared" si="24"/>
        <v>10.66</v>
      </c>
      <c r="K1282" s="26"/>
      <c r="L1282" s="26"/>
      <c r="M1282" s="26"/>
    </row>
    <row r="1283" spans="1:13" ht="15.15" customHeight="1" thickBot="1" x14ac:dyDescent="0.35">
      <c r="A1283" s="26"/>
      <c r="B1283" s="26"/>
      <c r="C1283" s="26"/>
      <c r="D1283" s="28"/>
      <c r="E1283" s="25" t="s">
        <v>2635</v>
      </c>
      <c r="F1283" s="34">
        <v>1</v>
      </c>
      <c r="G1283" s="1">
        <v>11</v>
      </c>
      <c r="H1283" s="1"/>
      <c r="I1283" s="1"/>
      <c r="J1283" s="35">
        <f t="shared" si="24"/>
        <v>11</v>
      </c>
      <c r="K1283" s="5">
        <f>SUM(J1269:J1283)</f>
        <v>71.489999999999995</v>
      </c>
      <c r="L1283" s="26"/>
      <c r="M1283" s="26"/>
    </row>
    <row r="1284" spans="1:13" ht="15.45" customHeight="1" thickBot="1" x14ac:dyDescent="0.35">
      <c r="A1284" s="24" t="s">
        <v>2636</v>
      </c>
      <c r="B1284" s="25" t="s">
        <v>2637</v>
      </c>
      <c r="C1284" s="25" t="s">
        <v>2638</v>
      </c>
      <c r="D1284" s="63" t="s">
        <v>2639</v>
      </c>
      <c r="E1284" s="63"/>
      <c r="F1284" s="63"/>
      <c r="G1284" s="63"/>
      <c r="H1284" s="63"/>
      <c r="I1284" s="63"/>
      <c r="J1284" s="63"/>
      <c r="K1284" s="1">
        <f>ROUND(4,2)</f>
        <v>4</v>
      </c>
      <c r="L1284" s="3">
        <f>ROUND(0*(1+M2/100),2)</f>
        <v>0</v>
      </c>
      <c r="M1284" s="9">
        <f>ROUND(K1284*L1284,2)</f>
        <v>0</v>
      </c>
    </row>
    <row r="1285" spans="1:13" ht="21.3" customHeight="1" thickBot="1" x14ac:dyDescent="0.35">
      <c r="A1285" s="26"/>
      <c r="B1285" s="26"/>
      <c r="C1285" s="26"/>
      <c r="D1285" s="63" t="s">
        <v>2640</v>
      </c>
      <c r="E1285" s="63"/>
      <c r="F1285" s="63"/>
      <c r="G1285" s="63"/>
      <c r="H1285" s="63"/>
      <c r="I1285" s="63"/>
      <c r="J1285" s="63"/>
      <c r="K1285" s="63"/>
      <c r="L1285" s="63"/>
      <c r="M1285" s="63"/>
    </row>
    <row r="1286" spans="1:13" ht="15.45" customHeight="1" thickBot="1" x14ac:dyDescent="0.35">
      <c r="A1286" s="24" t="s">
        <v>2641</v>
      </c>
      <c r="B1286" s="25" t="s">
        <v>2642</v>
      </c>
      <c r="C1286" s="25" t="s">
        <v>2643</v>
      </c>
      <c r="D1286" s="63" t="s">
        <v>2644</v>
      </c>
      <c r="E1286" s="63"/>
      <c r="F1286" s="63"/>
      <c r="G1286" s="63"/>
      <c r="H1286" s="63"/>
      <c r="I1286" s="63"/>
      <c r="J1286" s="63"/>
      <c r="K1286" s="1">
        <f>SUM(K1289:K1289)</f>
        <v>4</v>
      </c>
      <c r="L1286" s="3">
        <f>ROUND(0*(1+M2/100),2)</f>
        <v>0</v>
      </c>
      <c r="M1286" s="9">
        <f>ROUND(K1286*L1286,2)</f>
        <v>0</v>
      </c>
    </row>
    <row r="1287" spans="1:13" ht="12.15" customHeight="1" thickBot="1" x14ac:dyDescent="0.35">
      <c r="A1287" s="26"/>
      <c r="B1287" s="26"/>
      <c r="C1287" s="26"/>
      <c r="D1287" s="63" t="s">
        <v>2645</v>
      </c>
      <c r="E1287" s="63"/>
      <c r="F1287" s="63"/>
      <c r="G1287" s="63"/>
      <c r="H1287" s="63"/>
      <c r="I1287" s="63"/>
      <c r="J1287" s="63"/>
      <c r="K1287" s="63"/>
      <c r="L1287" s="63"/>
      <c r="M1287" s="63"/>
    </row>
    <row r="1288" spans="1:13" ht="15.15" customHeight="1" thickBot="1" x14ac:dyDescent="0.35">
      <c r="A1288" s="26"/>
      <c r="B1288" s="26"/>
      <c r="C1288" s="26"/>
      <c r="D1288" s="26"/>
      <c r="E1288" s="27"/>
      <c r="F1288" s="7" t="s">
        <v>2646</v>
      </c>
      <c r="G1288" s="7" t="s">
        <v>2647</v>
      </c>
      <c r="H1288" s="7" t="s">
        <v>2648</v>
      </c>
      <c r="I1288" s="7" t="s">
        <v>2649</v>
      </c>
      <c r="J1288" s="7" t="s">
        <v>2650</v>
      </c>
      <c r="K1288" s="7" t="s">
        <v>2651</v>
      </c>
      <c r="L1288" s="26"/>
      <c r="M1288" s="26"/>
    </row>
    <row r="1289" spans="1:13" ht="15.15" customHeight="1" thickBot="1" x14ac:dyDescent="0.35">
      <c r="A1289" s="26"/>
      <c r="B1289" s="26"/>
      <c r="C1289" s="26"/>
      <c r="D1289" s="28"/>
      <c r="E1289" s="29"/>
      <c r="F1289" s="30">
        <v>4</v>
      </c>
      <c r="G1289" s="31"/>
      <c r="H1289" s="31"/>
      <c r="I1289" s="31"/>
      <c r="J1289" s="32">
        <f>ROUND(F1289,3)</f>
        <v>4</v>
      </c>
      <c r="K1289" s="6">
        <f>SUM(J1289:J1289)</f>
        <v>4</v>
      </c>
      <c r="L1289" s="26"/>
      <c r="M1289" s="26"/>
    </row>
    <row r="1290" spans="1:13" ht="15.45" customHeight="1" thickBot="1" x14ac:dyDescent="0.35">
      <c r="A1290" s="24" t="s">
        <v>2652</v>
      </c>
      <c r="B1290" s="25" t="s">
        <v>2653</v>
      </c>
      <c r="C1290" s="25" t="s">
        <v>2654</v>
      </c>
      <c r="D1290" s="63" t="s">
        <v>2655</v>
      </c>
      <c r="E1290" s="63"/>
      <c r="F1290" s="63"/>
      <c r="G1290" s="63"/>
      <c r="H1290" s="63"/>
      <c r="I1290" s="63"/>
      <c r="J1290" s="63"/>
      <c r="K1290" s="1">
        <f>ROUND(1,2)</f>
        <v>1</v>
      </c>
      <c r="L1290" s="3">
        <f>ROUND(0*(1+M2/100),2)</f>
        <v>0</v>
      </c>
      <c r="M1290" s="9">
        <f>ROUND(K1290*L1290,2)</f>
        <v>0</v>
      </c>
    </row>
    <row r="1291" spans="1:13" ht="21.3" customHeight="1" thickBot="1" x14ac:dyDescent="0.35">
      <c r="A1291" s="26"/>
      <c r="B1291" s="26"/>
      <c r="C1291" s="26"/>
      <c r="D1291" s="63" t="s">
        <v>2656</v>
      </c>
      <c r="E1291" s="63"/>
      <c r="F1291" s="63"/>
      <c r="G1291" s="63"/>
      <c r="H1291" s="63"/>
      <c r="I1291" s="63"/>
      <c r="J1291" s="63"/>
      <c r="K1291" s="63"/>
      <c r="L1291" s="63"/>
      <c r="M1291" s="63"/>
    </row>
    <row r="1292" spans="1:13" ht="15.45" customHeight="1" thickBot="1" x14ac:dyDescent="0.35">
      <c r="A1292" s="24" t="s">
        <v>2657</v>
      </c>
      <c r="B1292" s="25" t="s">
        <v>2658</v>
      </c>
      <c r="C1292" s="25" t="s">
        <v>2659</v>
      </c>
      <c r="D1292" s="63" t="s">
        <v>2660</v>
      </c>
      <c r="E1292" s="63"/>
      <c r="F1292" s="63"/>
      <c r="G1292" s="63"/>
      <c r="H1292" s="63"/>
      <c r="I1292" s="63"/>
      <c r="J1292" s="63"/>
      <c r="K1292" s="1">
        <f>SUM(K1295:K1295)</f>
        <v>1</v>
      </c>
      <c r="L1292" s="3">
        <f>ROUND(0*(1+M2/100),2)</f>
        <v>0</v>
      </c>
      <c r="M1292" s="9">
        <f>ROUND(K1292*L1292,2)</f>
        <v>0</v>
      </c>
    </row>
    <row r="1293" spans="1:13" ht="12.15" customHeight="1" thickBot="1" x14ac:dyDescent="0.35">
      <c r="A1293" s="26"/>
      <c r="B1293" s="26"/>
      <c r="C1293" s="26"/>
      <c r="D1293" s="63" t="s">
        <v>2661</v>
      </c>
      <c r="E1293" s="63"/>
      <c r="F1293" s="63"/>
      <c r="G1293" s="63"/>
      <c r="H1293" s="63"/>
      <c r="I1293" s="63"/>
      <c r="J1293" s="63"/>
      <c r="K1293" s="63"/>
      <c r="L1293" s="63"/>
      <c r="M1293" s="63"/>
    </row>
    <row r="1294" spans="1:13" ht="15.15" customHeight="1" thickBot="1" x14ac:dyDescent="0.35">
      <c r="A1294" s="26"/>
      <c r="B1294" s="26"/>
      <c r="C1294" s="26"/>
      <c r="D1294" s="26"/>
      <c r="E1294" s="27"/>
      <c r="F1294" s="7" t="s">
        <v>2662</v>
      </c>
      <c r="G1294" s="7" t="s">
        <v>2663</v>
      </c>
      <c r="H1294" s="7" t="s">
        <v>2664</v>
      </c>
      <c r="I1294" s="7" t="s">
        <v>2665</v>
      </c>
      <c r="J1294" s="7" t="s">
        <v>2666</v>
      </c>
      <c r="K1294" s="7" t="s">
        <v>2667</v>
      </c>
      <c r="L1294" s="26"/>
      <c r="M1294" s="26"/>
    </row>
    <row r="1295" spans="1:13" ht="15.15" customHeight="1" thickBot="1" x14ac:dyDescent="0.35">
      <c r="A1295" s="26"/>
      <c r="B1295" s="26"/>
      <c r="C1295" s="26"/>
      <c r="D1295" s="28"/>
      <c r="E1295" s="29"/>
      <c r="F1295" s="30">
        <v>1</v>
      </c>
      <c r="G1295" s="31"/>
      <c r="H1295" s="31"/>
      <c r="I1295" s="31"/>
      <c r="J1295" s="32">
        <f>ROUND(F1295,3)</f>
        <v>1</v>
      </c>
      <c r="K1295" s="6">
        <f>SUM(J1295:J1295)</f>
        <v>1</v>
      </c>
      <c r="L1295" s="26"/>
      <c r="M1295" s="26"/>
    </row>
    <row r="1296" spans="1:13" ht="15.45" customHeight="1" thickBot="1" x14ac:dyDescent="0.35">
      <c r="A1296" s="24" t="s">
        <v>2668</v>
      </c>
      <c r="B1296" s="25" t="s">
        <v>2669</v>
      </c>
      <c r="C1296" s="25" t="s">
        <v>2670</v>
      </c>
      <c r="D1296" s="63" t="s">
        <v>2671</v>
      </c>
      <c r="E1296" s="63"/>
      <c r="F1296" s="63"/>
      <c r="G1296" s="63"/>
      <c r="H1296" s="63"/>
      <c r="I1296" s="63"/>
      <c r="J1296" s="63"/>
      <c r="K1296" s="1">
        <f>SUM(K1299:K1299)</f>
        <v>1</v>
      </c>
      <c r="L1296" s="3">
        <f>ROUND(0*(1+M2/100),2)</f>
        <v>0</v>
      </c>
      <c r="M1296" s="9">
        <f>ROUND(K1296*L1296,2)</f>
        <v>0</v>
      </c>
    </row>
    <row r="1297" spans="1:13" ht="12.15" customHeight="1" thickBot="1" x14ac:dyDescent="0.35">
      <c r="A1297" s="26"/>
      <c r="B1297" s="26"/>
      <c r="C1297" s="26"/>
      <c r="D1297" s="63" t="s">
        <v>2672</v>
      </c>
      <c r="E1297" s="63"/>
      <c r="F1297" s="63"/>
      <c r="G1297" s="63"/>
      <c r="H1297" s="63"/>
      <c r="I1297" s="63"/>
      <c r="J1297" s="63"/>
      <c r="K1297" s="63"/>
      <c r="L1297" s="63"/>
      <c r="M1297" s="63"/>
    </row>
    <row r="1298" spans="1:13" ht="15.15" customHeight="1" thickBot="1" x14ac:dyDescent="0.35">
      <c r="A1298" s="26"/>
      <c r="B1298" s="26"/>
      <c r="C1298" s="26"/>
      <c r="D1298" s="26"/>
      <c r="E1298" s="27"/>
      <c r="F1298" s="7" t="s">
        <v>2673</v>
      </c>
      <c r="G1298" s="7" t="s">
        <v>2674</v>
      </c>
      <c r="H1298" s="7" t="s">
        <v>2675</v>
      </c>
      <c r="I1298" s="7" t="s">
        <v>2676</v>
      </c>
      <c r="J1298" s="7" t="s">
        <v>2677</v>
      </c>
      <c r="K1298" s="7" t="s">
        <v>2678</v>
      </c>
      <c r="L1298" s="26"/>
      <c r="M1298" s="26"/>
    </row>
    <row r="1299" spans="1:13" ht="15.15" customHeight="1" thickBot="1" x14ac:dyDescent="0.35">
      <c r="A1299" s="26"/>
      <c r="B1299" s="26"/>
      <c r="C1299" s="26"/>
      <c r="D1299" s="28"/>
      <c r="E1299" s="29"/>
      <c r="F1299" s="30">
        <v>1</v>
      </c>
      <c r="G1299" s="31"/>
      <c r="H1299" s="31"/>
      <c r="I1299" s="31"/>
      <c r="J1299" s="32">
        <f>ROUND(F1299,3)</f>
        <v>1</v>
      </c>
      <c r="K1299" s="6">
        <f>SUM(J1299:J1299)</f>
        <v>1</v>
      </c>
      <c r="L1299" s="26"/>
      <c r="M1299" s="26"/>
    </row>
    <row r="1300" spans="1:13" ht="21.3" customHeight="1" thickBot="1" x14ac:dyDescent="0.35">
      <c r="A1300" s="24" t="s">
        <v>2679</v>
      </c>
      <c r="B1300" s="25" t="s">
        <v>2680</v>
      </c>
      <c r="C1300" s="25" t="s">
        <v>2681</v>
      </c>
      <c r="D1300" s="63" t="s">
        <v>2682</v>
      </c>
      <c r="E1300" s="63"/>
      <c r="F1300" s="63"/>
      <c r="G1300" s="63"/>
      <c r="H1300" s="63"/>
      <c r="I1300" s="63"/>
      <c r="J1300" s="63"/>
      <c r="K1300" s="1">
        <f>SUM(K1303:K1304)</f>
        <v>15.32</v>
      </c>
      <c r="L1300" s="3">
        <f>ROUND(0*(1+M2/100),2)</f>
        <v>0</v>
      </c>
      <c r="M1300" s="9">
        <f>ROUND(K1300*L1300,2)</f>
        <v>0</v>
      </c>
    </row>
    <row r="1301" spans="1:13" ht="49.05" customHeight="1" thickBot="1" x14ac:dyDescent="0.35">
      <c r="A1301" s="26"/>
      <c r="B1301" s="26"/>
      <c r="C1301" s="26"/>
      <c r="D1301" s="63" t="s">
        <v>2683</v>
      </c>
      <c r="E1301" s="63"/>
      <c r="F1301" s="63"/>
      <c r="G1301" s="63"/>
      <c r="H1301" s="63"/>
      <c r="I1301" s="63"/>
      <c r="J1301" s="63"/>
      <c r="K1301" s="63"/>
      <c r="L1301" s="63"/>
      <c r="M1301" s="63"/>
    </row>
    <row r="1302" spans="1:13" ht="15.15" customHeight="1" thickBot="1" x14ac:dyDescent="0.35">
      <c r="A1302" s="26"/>
      <c r="B1302" s="26"/>
      <c r="C1302" s="26"/>
      <c r="D1302" s="26"/>
      <c r="E1302" s="27"/>
      <c r="F1302" s="7" t="s">
        <v>2684</v>
      </c>
      <c r="G1302" s="7" t="s">
        <v>2685</v>
      </c>
      <c r="H1302" s="7" t="s">
        <v>2686</v>
      </c>
      <c r="I1302" s="7" t="s">
        <v>2687</v>
      </c>
      <c r="J1302" s="7" t="s">
        <v>2688</v>
      </c>
      <c r="K1302" s="7" t="s">
        <v>2689</v>
      </c>
      <c r="L1302" s="26"/>
      <c r="M1302" s="26"/>
    </row>
    <row r="1303" spans="1:13" ht="15.15" customHeight="1" thickBot="1" x14ac:dyDescent="0.35">
      <c r="A1303" s="26"/>
      <c r="B1303" s="26"/>
      <c r="C1303" s="26"/>
      <c r="D1303" s="28"/>
      <c r="E1303" s="29" t="s">
        <v>2690</v>
      </c>
      <c r="F1303" s="30">
        <v>1</v>
      </c>
      <c r="G1303" s="31">
        <v>3.84</v>
      </c>
      <c r="H1303" s="31"/>
      <c r="I1303" s="31"/>
      <c r="J1303" s="32">
        <f>ROUND(F1303*G1303,3)</f>
        <v>3.84</v>
      </c>
      <c r="K1303" s="33"/>
      <c r="L1303" s="26"/>
      <c r="M1303" s="26"/>
    </row>
    <row r="1304" spans="1:13" ht="15.15" customHeight="1" thickBot="1" x14ac:dyDescent="0.35">
      <c r="A1304" s="26"/>
      <c r="B1304" s="26"/>
      <c r="C1304" s="26"/>
      <c r="D1304" s="28"/>
      <c r="E1304" s="25" t="s">
        <v>2691</v>
      </c>
      <c r="F1304" s="34">
        <v>1</v>
      </c>
      <c r="G1304" s="1">
        <v>11.48</v>
      </c>
      <c r="H1304" s="1"/>
      <c r="I1304" s="1"/>
      <c r="J1304" s="35">
        <f>ROUND(F1304*G1304,3)</f>
        <v>11.48</v>
      </c>
      <c r="K1304" s="5">
        <f>SUM(J1303:J1304)</f>
        <v>15.32</v>
      </c>
      <c r="L1304" s="26"/>
      <c r="M1304" s="26"/>
    </row>
    <row r="1305" spans="1:13" ht="30.6" customHeight="1" thickBot="1" x14ac:dyDescent="0.35">
      <c r="A1305" s="24" t="s">
        <v>2692</v>
      </c>
      <c r="B1305" s="25" t="s">
        <v>2693</v>
      </c>
      <c r="C1305" s="25" t="s">
        <v>2694</v>
      </c>
      <c r="D1305" s="63" t="s">
        <v>2695</v>
      </c>
      <c r="E1305" s="63"/>
      <c r="F1305" s="63"/>
      <c r="G1305" s="63"/>
      <c r="H1305" s="63"/>
      <c r="I1305" s="63"/>
      <c r="J1305" s="63"/>
      <c r="K1305" s="1">
        <f>SUM(K1308:K1309)</f>
        <v>3</v>
      </c>
      <c r="L1305" s="3">
        <f>ROUND(0*(1+M2/100),2)</f>
        <v>0</v>
      </c>
      <c r="M1305" s="9">
        <f>ROUND(K1305*L1305,2)</f>
        <v>0</v>
      </c>
    </row>
    <row r="1306" spans="1:13" ht="30.6" customHeight="1" thickBot="1" x14ac:dyDescent="0.35">
      <c r="A1306" s="26"/>
      <c r="B1306" s="26"/>
      <c r="C1306" s="26"/>
      <c r="D1306" s="63" t="s">
        <v>2696</v>
      </c>
      <c r="E1306" s="63"/>
      <c r="F1306" s="63"/>
      <c r="G1306" s="63"/>
      <c r="H1306" s="63"/>
      <c r="I1306" s="63"/>
      <c r="J1306" s="63"/>
      <c r="K1306" s="63"/>
      <c r="L1306" s="63"/>
      <c r="M1306" s="63"/>
    </row>
    <row r="1307" spans="1:13" ht="15.15" customHeight="1" thickBot="1" x14ac:dyDescent="0.35">
      <c r="A1307" s="26"/>
      <c r="B1307" s="26"/>
      <c r="C1307" s="26"/>
      <c r="D1307" s="26"/>
      <c r="E1307" s="27"/>
      <c r="F1307" s="7" t="s">
        <v>2697</v>
      </c>
      <c r="G1307" s="7" t="s">
        <v>2698</v>
      </c>
      <c r="H1307" s="7" t="s">
        <v>2699</v>
      </c>
      <c r="I1307" s="7" t="s">
        <v>2700</v>
      </c>
      <c r="J1307" s="7" t="s">
        <v>2701</v>
      </c>
      <c r="K1307" s="7" t="s">
        <v>2702</v>
      </c>
      <c r="L1307" s="26"/>
      <c r="M1307" s="26"/>
    </row>
    <row r="1308" spans="1:13" ht="15.15" customHeight="1" thickBot="1" x14ac:dyDescent="0.35">
      <c r="A1308" s="26"/>
      <c r="B1308" s="26"/>
      <c r="C1308" s="26"/>
      <c r="D1308" s="28"/>
      <c r="E1308" s="29" t="s">
        <v>2703</v>
      </c>
      <c r="F1308" s="30">
        <v>1</v>
      </c>
      <c r="G1308" s="31"/>
      <c r="H1308" s="31"/>
      <c r="I1308" s="31"/>
      <c r="J1308" s="32">
        <f>ROUND(F1308,3)</f>
        <v>1</v>
      </c>
      <c r="K1308" s="33"/>
      <c r="L1308" s="26"/>
      <c r="M1308" s="26"/>
    </row>
    <row r="1309" spans="1:13" ht="15.15" customHeight="1" thickBot="1" x14ac:dyDescent="0.35">
      <c r="A1309" s="26"/>
      <c r="B1309" s="26"/>
      <c r="C1309" s="26"/>
      <c r="D1309" s="28"/>
      <c r="E1309" s="25" t="s">
        <v>2704</v>
      </c>
      <c r="F1309" s="34">
        <v>2</v>
      </c>
      <c r="G1309" s="1"/>
      <c r="H1309" s="1"/>
      <c r="I1309" s="1"/>
      <c r="J1309" s="35">
        <f>ROUND(F1309,3)</f>
        <v>2</v>
      </c>
      <c r="K1309" s="5">
        <f>SUM(J1308:J1309)</f>
        <v>3</v>
      </c>
      <c r="L1309" s="26"/>
      <c r="M1309" s="26"/>
    </row>
    <row r="1310" spans="1:13" ht="15.45" customHeight="1" thickBot="1" x14ac:dyDescent="0.35">
      <c r="A1310" s="24" t="s">
        <v>2705</v>
      </c>
      <c r="B1310" s="25" t="s">
        <v>2706</v>
      </c>
      <c r="C1310" s="25" t="s">
        <v>2707</v>
      </c>
      <c r="D1310" s="63" t="s">
        <v>2708</v>
      </c>
      <c r="E1310" s="63"/>
      <c r="F1310" s="63"/>
      <c r="G1310" s="63"/>
      <c r="H1310" s="63"/>
      <c r="I1310" s="63"/>
      <c r="J1310" s="63"/>
      <c r="K1310" s="1">
        <f>ROUND(3,2)</f>
        <v>3</v>
      </c>
      <c r="L1310" s="3">
        <f>ROUND(0*(1+M2/100),2)</f>
        <v>0</v>
      </c>
      <c r="M1310" s="9">
        <f>ROUND(K1310*L1310,2)</f>
        <v>0</v>
      </c>
    </row>
    <row r="1311" spans="1:13" ht="30.6" customHeight="1" thickBot="1" x14ac:dyDescent="0.35">
      <c r="A1311" s="26"/>
      <c r="B1311" s="26"/>
      <c r="C1311" s="26"/>
      <c r="D1311" s="63" t="s">
        <v>2709</v>
      </c>
      <c r="E1311" s="63"/>
      <c r="F1311" s="63"/>
      <c r="G1311" s="63"/>
      <c r="H1311" s="63"/>
      <c r="I1311" s="63"/>
      <c r="J1311" s="63"/>
      <c r="K1311" s="63"/>
      <c r="L1311" s="63"/>
      <c r="M1311" s="63"/>
    </row>
    <row r="1312" spans="1:13" ht="21.3" customHeight="1" thickBot="1" x14ac:dyDescent="0.35">
      <c r="A1312" s="24" t="s">
        <v>2710</v>
      </c>
      <c r="B1312" s="25" t="s">
        <v>2711</v>
      </c>
      <c r="C1312" s="25" t="s">
        <v>2712</v>
      </c>
      <c r="D1312" s="63" t="s">
        <v>2713</v>
      </c>
      <c r="E1312" s="63"/>
      <c r="F1312" s="63"/>
      <c r="G1312" s="63"/>
      <c r="H1312" s="63"/>
      <c r="I1312" s="63"/>
      <c r="J1312" s="63"/>
      <c r="K1312" s="1">
        <f>SUM(K1315:K1315)</f>
        <v>3</v>
      </c>
      <c r="L1312" s="3">
        <f>ROUND(0*(1+M2/100),2)</f>
        <v>0</v>
      </c>
      <c r="M1312" s="9">
        <f>ROUND(K1312*L1312,2)</f>
        <v>0</v>
      </c>
    </row>
    <row r="1313" spans="1:13" ht="21.3" customHeight="1" thickBot="1" x14ac:dyDescent="0.35">
      <c r="A1313" s="26"/>
      <c r="B1313" s="26"/>
      <c r="C1313" s="26"/>
      <c r="D1313" s="63" t="s">
        <v>2714</v>
      </c>
      <c r="E1313" s="63"/>
      <c r="F1313" s="63"/>
      <c r="G1313" s="63"/>
      <c r="H1313" s="63"/>
      <c r="I1313" s="63"/>
      <c r="J1313" s="63"/>
      <c r="K1313" s="63"/>
      <c r="L1313" s="63"/>
      <c r="M1313" s="63"/>
    </row>
    <row r="1314" spans="1:13" ht="15.15" customHeight="1" thickBot="1" x14ac:dyDescent="0.35">
      <c r="A1314" s="26"/>
      <c r="B1314" s="26"/>
      <c r="C1314" s="26"/>
      <c r="D1314" s="26"/>
      <c r="E1314" s="27"/>
      <c r="F1314" s="7" t="s">
        <v>2715</v>
      </c>
      <c r="G1314" s="7" t="s">
        <v>2716</v>
      </c>
      <c r="H1314" s="7" t="s">
        <v>2717</v>
      </c>
      <c r="I1314" s="7" t="s">
        <v>2718</v>
      </c>
      <c r="J1314" s="7" t="s">
        <v>2719</v>
      </c>
      <c r="K1314" s="7" t="s">
        <v>2720</v>
      </c>
      <c r="L1314" s="26"/>
      <c r="M1314" s="26"/>
    </row>
    <row r="1315" spans="1:13" ht="15.15" customHeight="1" thickBot="1" x14ac:dyDescent="0.35">
      <c r="A1315" s="26"/>
      <c r="B1315" s="26"/>
      <c r="C1315" s="26"/>
      <c r="D1315" s="28"/>
      <c r="E1315" s="29" t="s">
        <v>2721</v>
      </c>
      <c r="F1315" s="30">
        <v>3</v>
      </c>
      <c r="G1315" s="31"/>
      <c r="H1315" s="31"/>
      <c r="I1315" s="31"/>
      <c r="J1315" s="32">
        <f>ROUND(F1315,3)</f>
        <v>3</v>
      </c>
      <c r="K1315" s="6">
        <f>SUM(J1315:J1315)</f>
        <v>3</v>
      </c>
      <c r="L1315" s="26"/>
      <c r="M1315" s="26"/>
    </row>
    <row r="1316" spans="1:13" ht="21.3" customHeight="1" thickBot="1" x14ac:dyDescent="0.35">
      <c r="A1316" s="24" t="s">
        <v>2722</v>
      </c>
      <c r="B1316" s="25" t="s">
        <v>2723</v>
      </c>
      <c r="C1316" s="25" t="s">
        <v>2724</v>
      </c>
      <c r="D1316" s="63" t="s">
        <v>2725</v>
      </c>
      <c r="E1316" s="63"/>
      <c r="F1316" s="63"/>
      <c r="G1316" s="63"/>
      <c r="H1316" s="63"/>
      <c r="I1316" s="63"/>
      <c r="J1316" s="63"/>
      <c r="K1316" s="1">
        <f>SUM(K1319:K1319)</f>
        <v>4</v>
      </c>
      <c r="L1316" s="3">
        <f>ROUND(0*(1+M2/100),2)</f>
        <v>0</v>
      </c>
      <c r="M1316" s="9">
        <f>ROUND(K1316*L1316,2)</f>
        <v>0</v>
      </c>
    </row>
    <row r="1317" spans="1:13" ht="21.3" customHeight="1" thickBot="1" x14ac:dyDescent="0.35">
      <c r="A1317" s="26"/>
      <c r="B1317" s="26"/>
      <c r="C1317" s="26"/>
      <c r="D1317" s="63" t="s">
        <v>2726</v>
      </c>
      <c r="E1317" s="63"/>
      <c r="F1317" s="63"/>
      <c r="G1317" s="63"/>
      <c r="H1317" s="63"/>
      <c r="I1317" s="63"/>
      <c r="J1317" s="63"/>
      <c r="K1317" s="63"/>
      <c r="L1317" s="63"/>
      <c r="M1317" s="63"/>
    </row>
    <row r="1318" spans="1:13" ht="15.15" customHeight="1" thickBot="1" x14ac:dyDescent="0.35">
      <c r="A1318" s="26"/>
      <c r="B1318" s="26"/>
      <c r="C1318" s="26"/>
      <c r="D1318" s="26"/>
      <c r="E1318" s="27"/>
      <c r="F1318" s="7" t="s">
        <v>2727</v>
      </c>
      <c r="G1318" s="7" t="s">
        <v>2728</v>
      </c>
      <c r="H1318" s="7" t="s">
        <v>2729</v>
      </c>
      <c r="I1318" s="7" t="s">
        <v>2730</v>
      </c>
      <c r="J1318" s="7" t="s">
        <v>2731</v>
      </c>
      <c r="K1318" s="7" t="s">
        <v>2732</v>
      </c>
      <c r="L1318" s="26"/>
      <c r="M1318" s="26"/>
    </row>
    <row r="1319" spans="1:13" ht="15.15" customHeight="1" thickBot="1" x14ac:dyDescent="0.35">
      <c r="A1319" s="26"/>
      <c r="B1319" s="26"/>
      <c r="C1319" s="26"/>
      <c r="D1319" s="28"/>
      <c r="E1319" s="29" t="s">
        <v>2733</v>
      </c>
      <c r="F1319" s="30">
        <v>4</v>
      </c>
      <c r="G1319" s="31"/>
      <c r="H1319" s="31"/>
      <c r="I1319" s="31"/>
      <c r="J1319" s="32">
        <f>ROUND(F1319,3)</f>
        <v>4</v>
      </c>
      <c r="K1319" s="6">
        <f>SUM(J1319:J1319)</f>
        <v>4</v>
      </c>
      <c r="L1319" s="26"/>
      <c r="M1319" s="26"/>
    </row>
    <row r="1320" spans="1:13" ht="21.3" customHeight="1" thickBot="1" x14ac:dyDescent="0.35">
      <c r="A1320" s="24" t="s">
        <v>2734</v>
      </c>
      <c r="B1320" s="25" t="s">
        <v>2735</v>
      </c>
      <c r="C1320" s="25" t="s">
        <v>2736</v>
      </c>
      <c r="D1320" s="63" t="s">
        <v>2737</v>
      </c>
      <c r="E1320" s="63"/>
      <c r="F1320" s="63"/>
      <c r="G1320" s="63"/>
      <c r="H1320" s="63"/>
      <c r="I1320" s="63"/>
      <c r="J1320" s="63"/>
      <c r="K1320" s="1">
        <f>ROUND(5,2)</f>
        <v>5</v>
      </c>
      <c r="L1320" s="3">
        <f>ROUND(0*(1+M2/100),2)</f>
        <v>0</v>
      </c>
      <c r="M1320" s="9">
        <f>ROUND(K1320*L1320,2)</f>
        <v>0</v>
      </c>
    </row>
    <row r="1321" spans="1:13" ht="85.95" customHeight="1" thickBot="1" x14ac:dyDescent="0.35">
      <c r="A1321" s="26"/>
      <c r="B1321" s="26"/>
      <c r="C1321" s="26"/>
      <c r="D1321" s="63" t="s">
        <v>2738</v>
      </c>
      <c r="E1321" s="63"/>
      <c r="F1321" s="63"/>
      <c r="G1321" s="63"/>
      <c r="H1321" s="63"/>
      <c r="I1321" s="63"/>
      <c r="J1321" s="63"/>
      <c r="K1321" s="63"/>
      <c r="L1321" s="63"/>
      <c r="M1321" s="63"/>
    </row>
    <row r="1322" spans="1:13" ht="15.45" customHeight="1" thickBot="1" x14ac:dyDescent="0.35">
      <c r="A1322" s="38"/>
      <c r="B1322" s="38"/>
      <c r="C1322" s="38"/>
      <c r="D1322" s="47" t="s">
        <v>2739</v>
      </c>
      <c r="E1322" s="48"/>
      <c r="F1322" s="48"/>
      <c r="G1322" s="48"/>
      <c r="H1322" s="48"/>
      <c r="I1322" s="48"/>
      <c r="J1322" s="48"/>
      <c r="K1322" s="48"/>
      <c r="L1322" s="49">
        <f>M1262+M1266+M1284+M1286+M1290+M1292+M1296+M1300+M1305+M1310+M1312+M1316+M1320</f>
        <v>0</v>
      </c>
      <c r="M1322" s="49">
        <f>ROUND(L1322,2)</f>
        <v>0</v>
      </c>
    </row>
    <row r="1323" spans="1:13" ht="15.45" customHeight="1" thickBot="1" x14ac:dyDescent="0.35">
      <c r="A1323" s="53"/>
      <c r="B1323" s="53"/>
      <c r="C1323" s="53"/>
      <c r="D1323" s="54" t="s">
        <v>2740</v>
      </c>
      <c r="E1323" s="55"/>
      <c r="F1323" s="55"/>
      <c r="G1323" s="55"/>
      <c r="H1323" s="55"/>
      <c r="I1323" s="55"/>
      <c r="J1323" s="55"/>
      <c r="K1323" s="55"/>
      <c r="L1323" s="56">
        <f>M1260+M1322</f>
        <v>0</v>
      </c>
      <c r="M1323" s="56">
        <f>ROUND(L1323,2)</f>
        <v>0</v>
      </c>
    </row>
    <row r="1324" spans="1:13" ht="15.45" customHeight="1" thickBot="1" x14ac:dyDescent="0.35">
      <c r="A1324" s="42" t="s">
        <v>2741</v>
      </c>
      <c r="B1324" s="42" t="s">
        <v>2742</v>
      </c>
      <c r="C1324" s="43"/>
      <c r="D1324" s="64" t="s">
        <v>2743</v>
      </c>
      <c r="E1324" s="64"/>
      <c r="F1324" s="64"/>
      <c r="G1324" s="64"/>
      <c r="H1324" s="64"/>
      <c r="I1324" s="64"/>
      <c r="J1324" s="64"/>
      <c r="K1324" s="43"/>
      <c r="L1324" s="8">
        <f>L1348</f>
        <v>0</v>
      </c>
      <c r="M1324" s="8">
        <f>ROUND(L1324,2)</f>
        <v>0</v>
      </c>
    </row>
    <row r="1325" spans="1:13" ht="15.45" customHeight="1" thickBot="1" x14ac:dyDescent="0.35">
      <c r="A1325" s="24" t="s">
        <v>2744</v>
      </c>
      <c r="B1325" s="25" t="s">
        <v>2745</v>
      </c>
      <c r="C1325" s="25" t="s">
        <v>2746</v>
      </c>
      <c r="D1325" s="63" t="s">
        <v>2747</v>
      </c>
      <c r="E1325" s="63"/>
      <c r="F1325" s="63"/>
      <c r="G1325" s="63"/>
      <c r="H1325" s="63"/>
      <c r="I1325" s="63"/>
      <c r="J1325" s="63"/>
      <c r="K1325" s="1">
        <f>SUM(K1328:K1328)</f>
        <v>3</v>
      </c>
      <c r="L1325" s="3">
        <f>ROUND(0*(1+M2/100),2)</f>
        <v>0</v>
      </c>
      <c r="M1325" s="9">
        <f>ROUND(K1325*L1325,2)</f>
        <v>0</v>
      </c>
    </row>
    <row r="1326" spans="1:13" ht="67.5" customHeight="1" thickBot="1" x14ac:dyDescent="0.35">
      <c r="A1326" s="26"/>
      <c r="B1326" s="26"/>
      <c r="C1326" s="26"/>
      <c r="D1326" s="63" t="s">
        <v>2748</v>
      </c>
      <c r="E1326" s="63"/>
      <c r="F1326" s="63"/>
      <c r="G1326" s="63"/>
      <c r="H1326" s="63"/>
      <c r="I1326" s="63"/>
      <c r="J1326" s="63"/>
      <c r="K1326" s="63"/>
      <c r="L1326" s="63"/>
      <c r="M1326" s="63"/>
    </row>
    <row r="1327" spans="1:13" ht="15.15" customHeight="1" thickBot="1" x14ac:dyDescent="0.35">
      <c r="A1327" s="26"/>
      <c r="B1327" s="26"/>
      <c r="C1327" s="26"/>
      <c r="D1327" s="26"/>
      <c r="E1327" s="27"/>
      <c r="F1327" s="7" t="s">
        <v>2749</v>
      </c>
      <c r="G1327" s="7" t="s">
        <v>2750</v>
      </c>
      <c r="H1327" s="7" t="s">
        <v>2751</v>
      </c>
      <c r="I1327" s="7" t="s">
        <v>2752</v>
      </c>
      <c r="J1327" s="7" t="s">
        <v>2753</v>
      </c>
      <c r="K1327" s="7" t="s">
        <v>2754</v>
      </c>
      <c r="L1327" s="26"/>
      <c r="M1327" s="26"/>
    </row>
    <row r="1328" spans="1:13" ht="15.15" customHeight="1" thickBot="1" x14ac:dyDescent="0.35">
      <c r="A1328" s="26"/>
      <c r="B1328" s="26"/>
      <c r="C1328" s="26"/>
      <c r="D1328" s="28"/>
      <c r="E1328" s="29" t="s">
        <v>2755</v>
      </c>
      <c r="F1328" s="30">
        <v>3</v>
      </c>
      <c r="G1328" s="31"/>
      <c r="H1328" s="31"/>
      <c r="I1328" s="31"/>
      <c r="J1328" s="32">
        <f>ROUND(F1328,3)</f>
        <v>3</v>
      </c>
      <c r="K1328" s="6">
        <f>SUM(J1328:J1328)</f>
        <v>3</v>
      </c>
      <c r="L1328" s="26"/>
      <c r="M1328" s="26"/>
    </row>
    <row r="1329" spans="1:13" ht="21.3" customHeight="1" thickBot="1" x14ac:dyDescent="0.35">
      <c r="A1329" s="24" t="s">
        <v>2756</v>
      </c>
      <c r="B1329" s="25" t="s">
        <v>2757</v>
      </c>
      <c r="C1329" s="25" t="s">
        <v>2758</v>
      </c>
      <c r="D1329" s="63" t="s">
        <v>2759</v>
      </c>
      <c r="E1329" s="63"/>
      <c r="F1329" s="63"/>
      <c r="G1329" s="63"/>
      <c r="H1329" s="63"/>
      <c r="I1329" s="63"/>
      <c r="J1329" s="63"/>
      <c r="K1329" s="1">
        <f>SUM(K1332:K1332)</f>
        <v>3</v>
      </c>
      <c r="L1329" s="3">
        <f>ROUND(0*(1+M2/100),2)</f>
        <v>0</v>
      </c>
      <c r="M1329" s="9">
        <f>ROUND(K1329*L1329,2)</f>
        <v>0</v>
      </c>
    </row>
    <row r="1330" spans="1:13" ht="49.05" customHeight="1" thickBot="1" x14ac:dyDescent="0.35">
      <c r="A1330" s="26"/>
      <c r="B1330" s="26"/>
      <c r="C1330" s="26"/>
      <c r="D1330" s="63" t="s">
        <v>2760</v>
      </c>
      <c r="E1330" s="63"/>
      <c r="F1330" s="63"/>
      <c r="G1330" s="63"/>
      <c r="H1330" s="63"/>
      <c r="I1330" s="63"/>
      <c r="J1330" s="63"/>
      <c r="K1330" s="63"/>
      <c r="L1330" s="63"/>
      <c r="M1330" s="63"/>
    </row>
    <row r="1331" spans="1:13" ht="15.15" customHeight="1" thickBot="1" x14ac:dyDescent="0.35">
      <c r="A1331" s="26"/>
      <c r="B1331" s="26"/>
      <c r="C1331" s="26"/>
      <c r="D1331" s="26"/>
      <c r="E1331" s="27"/>
      <c r="F1331" s="7" t="s">
        <v>2761</v>
      </c>
      <c r="G1331" s="7" t="s">
        <v>2762</v>
      </c>
      <c r="H1331" s="7" t="s">
        <v>2763</v>
      </c>
      <c r="I1331" s="7" t="s">
        <v>2764</v>
      </c>
      <c r="J1331" s="7" t="s">
        <v>2765</v>
      </c>
      <c r="K1331" s="7" t="s">
        <v>2766</v>
      </c>
      <c r="L1331" s="26"/>
      <c r="M1331" s="26"/>
    </row>
    <row r="1332" spans="1:13" ht="15.15" customHeight="1" thickBot="1" x14ac:dyDescent="0.35">
      <c r="A1332" s="26"/>
      <c r="B1332" s="26"/>
      <c r="C1332" s="26"/>
      <c r="D1332" s="28"/>
      <c r="E1332" s="29" t="s">
        <v>2767</v>
      </c>
      <c r="F1332" s="30">
        <v>3</v>
      </c>
      <c r="G1332" s="31"/>
      <c r="H1332" s="31"/>
      <c r="I1332" s="31"/>
      <c r="J1332" s="32">
        <f>ROUND(F1332,3)</f>
        <v>3</v>
      </c>
      <c r="K1332" s="6">
        <f>SUM(J1332:J1332)</f>
        <v>3</v>
      </c>
      <c r="L1332" s="26"/>
      <c r="M1332" s="26"/>
    </row>
    <row r="1333" spans="1:13" ht="21.3" customHeight="1" thickBot="1" x14ac:dyDescent="0.35">
      <c r="A1333" s="24" t="s">
        <v>2768</v>
      </c>
      <c r="B1333" s="25" t="s">
        <v>2769</v>
      </c>
      <c r="C1333" s="25" t="s">
        <v>2770</v>
      </c>
      <c r="D1333" s="63" t="s">
        <v>2771</v>
      </c>
      <c r="E1333" s="63"/>
      <c r="F1333" s="63"/>
      <c r="G1333" s="63"/>
      <c r="H1333" s="63"/>
      <c r="I1333" s="63"/>
      <c r="J1333" s="63"/>
      <c r="K1333" s="1">
        <f>SUM(K1336:K1337)</f>
        <v>13</v>
      </c>
      <c r="L1333" s="3">
        <f>ROUND(0*(1+M2/100),2)</f>
        <v>0</v>
      </c>
      <c r="M1333" s="9">
        <f>ROUND(K1333*L1333,2)</f>
        <v>0</v>
      </c>
    </row>
    <row r="1334" spans="1:13" ht="76.8" customHeight="1" thickBot="1" x14ac:dyDescent="0.35">
      <c r="A1334" s="26"/>
      <c r="B1334" s="26"/>
      <c r="C1334" s="26"/>
      <c r="D1334" s="63" t="s">
        <v>2772</v>
      </c>
      <c r="E1334" s="63"/>
      <c r="F1334" s="63"/>
      <c r="G1334" s="63"/>
      <c r="H1334" s="63"/>
      <c r="I1334" s="63"/>
      <c r="J1334" s="63"/>
      <c r="K1334" s="63"/>
      <c r="L1334" s="63"/>
      <c r="M1334" s="63"/>
    </row>
    <row r="1335" spans="1:13" ht="15.15" customHeight="1" thickBot="1" x14ac:dyDescent="0.35">
      <c r="A1335" s="26"/>
      <c r="B1335" s="26"/>
      <c r="C1335" s="26"/>
      <c r="D1335" s="26"/>
      <c r="E1335" s="27"/>
      <c r="F1335" s="7" t="s">
        <v>2773</v>
      </c>
      <c r="G1335" s="7" t="s">
        <v>2774</v>
      </c>
      <c r="H1335" s="7" t="s">
        <v>2775</v>
      </c>
      <c r="I1335" s="7" t="s">
        <v>2776</v>
      </c>
      <c r="J1335" s="7" t="s">
        <v>2777</v>
      </c>
      <c r="K1335" s="7" t="s">
        <v>2778</v>
      </c>
      <c r="L1335" s="26"/>
      <c r="M1335" s="26"/>
    </row>
    <row r="1336" spans="1:13" ht="21.3" customHeight="1" thickBot="1" x14ac:dyDescent="0.35">
      <c r="A1336" s="26"/>
      <c r="B1336" s="26"/>
      <c r="C1336" s="26"/>
      <c r="D1336" s="28"/>
      <c r="E1336" s="29" t="s">
        <v>2779</v>
      </c>
      <c r="F1336" s="30">
        <v>9</v>
      </c>
      <c r="G1336" s="31"/>
      <c r="H1336" s="31"/>
      <c r="I1336" s="31"/>
      <c r="J1336" s="32">
        <f>ROUND(F1336,3)</f>
        <v>9</v>
      </c>
      <c r="K1336" s="33"/>
      <c r="L1336" s="26"/>
      <c r="M1336" s="26"/>
    </row>
    <row r="1337" spans="1:13" ht="21.3" customHeight="1" thickBot="1" x14ac:dyDescent="0.35">
      <c r="A1337" s="26"/>
      <c r="B1337" s="26"/>
      <c r="C1337" s="26"/>
      <c r="D1337" s="28"/>
      <c r="E1337" s="25" t="s">
        <v>2780</v>
      </c>
      <c r="F1337" s="34">
        <v>4</v>
      </c>
      <c r="G1337" s="1"/>
      <c r="H1337" s="1"/>
      <c r="I1337" s="1"/>
      <c r="J1337" s="35">
        <f>ROUND(F1337,3)</f>
        <v>4</v>
      </c>
      <c r="K1337" s="5">
        <f>SUM(J1336:J1337)</f>
        <v>13</v>
      </c>
      <c r="L1337" s="26"/>
      <c r="M1337" s="26"/>
    </row>
    <row r="1338" spans="1:13" ht="21.3" customHeight="1" thickBot="1" x14ac:dyDescent="0.35">
      <c r="A1338" s="24" t="s">
        <v>2781</v>
      </c>
      <c r="B1338" s="25" t="s">
        <v>2782</v>
      </c>
      <c r="C1338" s="25" t="s">
        <v>2783</v>
      </c>
      <c r="D1338" s="63" t="s">
        <v>2784</v>
      </c>
      <c r="E1338" s="63"/>
      <c r="F1338" s="63"/>
      <c r="G1338" s="63"/>
      <c r="H1338" s="63"/>
      <c r="I1338" s="63"/>
      <c r="J1338" s="63"/>
      <c r="K1338" s="1">
        <f>SUM(K1341:K1342)</f>
        <v>13</v>
      </c>
      <c r="L1338" s="3">
        <f>ROUND(0*(1+M2/100),2)</f>
        <v>0</v>
      </c>
      <c r="M1338" s="9">
        <f>ROUND(K1338*L1338,2)</f>
        <v>0</v>
      </c>
    </row>
    <row r="1339" spans="1:13" ht="49.05" customHeight="1" thickBot="1" x14ac:dyDescent="0.35">
      <c r="A1339" s="26"/>
      <c r="B1339" s="26"/>
      <c r="C1339" s="26"/>
      <c r="D1339" s="63" t="s">
        <v>2785</v>
      </c>
      <c r="E1339" s="63"/>
      <c r="F1339" s="63"/>
      <c r="G1339" s="63"/>
      <c r="H1339" s="63"/>
      <c r="I1339" s="63"/>
      <c r="J1339" s="63"/>
      <c r="K1339" s="63"/>
      <c r="L1339" s="63"/>
      <c r="M1339" s="63"/>
    </row>
    <row r="1340" spans="1:13" ht="15.15" customHeight="1" thickBot="1" x14ac:dyDescent="0.35">
      <c r="A1340" s="26"/>
      <c r="B1340" s="26"/>
      <c r="C1340" s="26"/>
      <c r="D1340" s="26"/>
      <c r="E1340" s="27"/>
      <c r="F1340" s="7" t="s">
        <v>2786</v>
      </c>
      <c r="G1340" s="7" t="s">
        <v>2787</v>
      </c>
      <c r="H1340" s="7" t="s">
        <v>2788</v>
      </c>
      <c r="I1340" s="7" t="s">
        <v>2789</v>
      </c>
      <c r="J1340" s="7" t="s">
        <v>2790</v>
      </c>
      <c r="K1340" s="7" t="s">
        <v>2791</v>
      </c>
      <c r="L1340" s="26"/>
      <c r="M1340" s="26"/>
    </row>
    <row r="1341" spans="1:13" ht="21.3" customHeight="1" thickBot="1" x14ac:dyDescent="0.35">
      <c r="A1341" s="26"/>
      <c r="B1341" s="26"/>
      <c r="C1341" s="26"/>
      <c r="D1341" s="28"/>
      <c r="E1341" s="29" t="s">
        <v>2792</v>
      </c>
      <c r="F1341" s="30">
        <v>9</v>
      </c>
      <c r="G1341" s="31"/>
      <c r="H1341" s="31"/>
      <c r="I1341" s="31"/>
      <c r="J1341" s="32">
        <f>ROUND(F1341,3)</f>
        <v>9</v>
      </c>
      <c r="K1341" s="33"/>
      <c r="L1341" s="26"/>
      <c r="M1341" s="26"/>
    </row>
    <row r="1342" spans="1:13" ht="21.3" customHeight="1" thickBot="1" x14ac:dyDescent="0.35">
      <c r="A1342" s="26"/>
      <c r="B1342" s="26"/>
      <c r="C1342" s="26"/>
      <c r="D1342" s="28"/>
      <c r="E1342" s="25" t="s">
        <v>2793</v>
      </c>
      <c r="F1342" s="34">
        <v>4</v>
      </c>
      <c r="G1342" s="1"/>
      <c r="H1342" s="1"/>
      <c r="I1342" s="1"/>
      <c r="J1342" s="35">
        <f>ROUND(F1342,3)</f>
        <v>4</v>
      </c>
      <c r="K1342" s="5">
        <f>SUM(J1341:J1342)</f>
        <v>13</v>
      </c>
      <c r="L1342" s="26"/>
      <c r="M1342" s="26"/>
    </row>
    <row r="1343" spans="1:13" ht="15.45" customHeight="1" thickBot="1" x14ac:dyDescent="0.35">
      <c r="A1343" s="24" t="s">
        <v>2794</v>
      </c>
      <c r="B1343" s="25" t="s">
        <v>2795</v>
      </c>
      <c r="C1343" s="25" t="s">
        <v>2796</v>
      </c>
      <c r="D1343" s="63" t="s">
        <v>2797</v>
      </c>
      <c r="E1343" s="63"/>
      <c r="F1343" s="63"/>
      <c r="G1343" s="63"/>
      <c r="H1343" s="63"/>
      <c r="I1343" s="63"/>
      <c r="J1343" s="63"/>
      <c r="K1343" s="1">
        <f>SUM(K1346:K1347)</f>
        <v>85</v>
      </c>
      <c r="L1343" s="3">
        <f>ROUND(0*(1+M2/100),2)</f>
        <v>0</v>
      </c>
      <c r="M1343" s="9">
        <f>ROUND(K1343*L1343,2)</f>
        <v>0</v>
      </c>
    </row>
    <row r="1344" spans="1:13" ht="21.3" customHeight="1" thickBot="1" x14ac:dyDescent="0.35">
      <c r="A1344" s="26"/>
      <c r="B1344" s="26"/>
      <c r="C1344" s="26"/>
      <c r="D1344" s="63" t="s">
        <v>2798</v>
      </c>
      <c r="E1344" s="63"/>
      <c r="F1344" s="63"/>
      <c r="G1344" s="63"/>
      <c r="H1344" s="63"/>
      <c r="I1344" s="63"/>
      <c r="J1344" s="63"/>
      <c r="K1344" s="63"/>
      <c r="L1344" s="63"/>
      <c r="M1344" s="63"/>
    </row>
    <row r="1345" spans="1:13" ht="15.15" customHeight="1" thickBot="1" x14ac:dyDescent="0.35">
      <c r="A1345" s="26"/>
      <c r="B1345" s="26"/>
      <c r="C1345" s="26"/>
      <c r="D1345" s="26"/>
      <c r="E1345" s="27"/>
      <c r="F1345" s="7" t="s">
        <v>2799</v>
      </c>
      <c r="G1345" s="7" t="s">
        <v>2800</v>
      </c>
      <c r="H1345" s="7" t="s">
        <v>2801</v>
      </c>
      <c r="I1345" s="7" t="s">
        <v>2802</v>
      </c>
      <c r="J1345" s="7" t="s">
        <v>2803</v>
      </c>
      <c r="K1345" s="7" t="s">
        <v>2804</v>
      </c>
      <c r="L1345" s="26"/>
      <c r="M1345" s="26"/>
    </row>
    <row r="1346" spans="1:13" ht="15.15" customHeight="1" thickBot="1" x14ac:dyDescent="0.35">
      <c r="A1346" s="26"/>
      <c r="B1346" s="26"/>
      <c r="C1346" s="26"/>
      <c r="D1346" s="28"/>
      <c r="E1346" s="29" t="s">
        <v>2805</v>
      </c>
      <c r="F1346" s="30">
        <v>60</v>
      </c>
      <c r="G1346" s="31"/>
      <c r="H1346" s="31"/>
      <c r="I1346" s="31"/>
      <c r="J1346" s="32">
        <f>ROUND(F1346,3)</f>
        <v>60</v>
      </c>
      <c r="K1346" s="33"/>
      <c r="L1346" s="26"/>
      <c r="M1346" s="26"/>
    </row>
    <row r="1347" spans="1:13" ht="21.3" customHeight="1" thickBot="1" x14ac:dyDescent="0.35">
      <c r="A1347" s="26"/>
      <c r="B1347" s="26"/>
      <c r="C1347" s="26"/>
      <c r="D1347" s="28"/>
      <c r="E1347" s="25" t="s">
        <v>2806</v>
      </c>
      <c r="F1347" s="34">
        <v>25</v>
      </c>
      <c r="G1347" s="1"/>
      <c r="H1347" s="1"/>
      <c r="I1347" s="1"/>
      <c r="J1347" s="35">
        <f>ROUND(F1347,3)</f>
        <v>25</v>
      </c>
      <c r="K1347" s="5">
        <f>SUM(J1346:J1347)</f>
        <v>85</v>
      </c>
      <c r="L1347" s="26"/>
      <c r="M1347" s="26"/>
    </row>
    <row r="1348" spans="1:13" ht="15.45" customHeight="1" thickBot="1" x14ac:dyDescent="0.35">
      <c r="A1348" s="38"/>
      <c r="B1348" s="38"/>
      <c r="C1348" s="38"/>
      <c r="D1348" s="39" t="s">
        <v>2807</v>
      </c>
      <c r="E1348" s="40"/>
      <c r="F1348" s="40"/>
      <c r="G1348" s="40"/>
      <c r="H1348" s="40"/>
      <c r="I1348" s="40"/>
      <c r="J1348" s="40"/>
      <c r="K1348" s="40"/>
      <c r="L1348" s="41">
        <f>M1325+M1329+M1333+M1338+M1343</f>
        <v>0</v>
      </c>
      <c r="M1348" s="41">
        <f>ROUND(L1348,2)</f>
        <v>0</v>
      </c>
    </row>
    <row r="1349" spans="1:13" ht="15.45" customHeight="1" thickBot="1" x14ac:dyDescent="0.35">
      <c r="A1349" s="42" t="s">
        <v>2808</v>
      </c>
      <c r="B1349" s="42" t="s">
        <v>2809</v>
      </c>
      <c r="C1349" s="43"/>
      <c r="D1349" s="64" t="s">
        <v>2810</v>
      </c>
      <c r="E1349" s="64"/>
      <c r="F1349" s="64"/>
      <c r="G1349" s="64"/>
      <c r="H1349" s="64"/>
      <c r="I1349" s="64"/>
      <c r="J1349" s="64"/>
      <c r="K1349" s="43"/>
      <c r="L1349" s="8">
        <f>L1352</f>
        <v>2681.66</v>
      </c>
      <c r="M1349" s="8">
        <f>ROUND(L1349,2)</f>
        <v>2681.66</v>
      </c>
    </row>
    <row r="1350" spans="1:13" ht="15.45" customHeight="1" x14ac:dyDescent="0.3">
      <c r="A1350" s="24" t="s">
        <v>2811</v>
      </c>
      <c r="B1350" s="25" t="s">
        <v>2812</v>
      </c>
      <c r="C1350" s="25"/>
      <c r="D1350" s="63" t="s">
        <v>2813</v>
      </c>
      <c r="E1350" s="63"/>
      <c r="F1350" s="63"/>
      <c r="G1350" s="63"/>
      <c r="H1350" s="63"/>
      <c r="I1350" s="63"/>
      <c r="J1350" s="63"/>
      <c r="K1350" s="1">
        <v>1</v>
      </c>
      <c r="L1350" s="3">
        <v>2681.66</v>
      </c>
      <c r="M1350" s="9">
        <f>ROUND(K1350*L1350,2)</f>
        <v>2681.66</v>
      </c>
    </row>
    <row r="1351" spans="1:13" ht="21.3" customHeight="1" x14ac:dyDescent="0.3">
      <c r="A1351" s="26"/>
      <c r="B1351" s="26"/>
      <c r="C1351" s="26"/>
      <c r="D1351" s="68" t="s">
        <v>2814</v>
      </c>
      <c r="E1351" s="68"/>
      <c r="F1351" s="68"/>
      <c r="G1351" s="68"/>
      <c r="H1351" s="68"/>
      <c r="I1351" s="68"/>
      <c r="J1351" s="68"/>
      <c r="K1351" s="68"/>
      <c r="L1351" s="68"/>
      <c r="M1351" s="68"/>
    </row>
    <row r="1352" spans="1:13" ht="15.45" customHeight="1" x14ac:dyDescent="0.3">
      <c r="A1352" s="38"/>
      <c r="B1352" s="38"/>
      <c r="C1352" s="38"/>
      <c r="D1352" s="39" t="s">
        <v>2815</v>
      </c>
      <c r="E1352" s="40"/>
      <c r="F1352" s="40"/>
      <c r="G1352" s="40"/>
      <c r="H1352" s="40"/>
      <c r="I1352" s="40"/>
      <c r="J1352" s="40"/>
      <c r="K1352" s="40"/>
      <c r="L1352" s="41">
        <f>M1350</f>
        <v>2681.66</v>
      </c>
      <c r="M1352" s="41">
        <f>ROUND(L1352,2)</f>
        <v>2681.66</v>
      </c>
    </row>
    <row r="1353" spans="1:13" ht="34.65" customHeight="1" thickBot="1" x14ac:dyDescent="0.35">
      <c r="A1353" s="53"/>
      <c r="B1353" s="53"/>
      <c r="C1353" s="53"/>
      <c r="D1353" s="57" t="s">
        <v>2816</v>
      </c>
      <c r="E1353" s="58"/>
      <c r="F1353" s="58"/>
      <c r="G1353" s="58"/>
      <c r="H1353" s="58"/>
      <c r="I1353" s="58"/>
      <c r="J1353" s="58"/>
      <c r="K1353" s="58"/>
      <c r="L1353" s="59">
        <f>M236+M263+M307+M420+M470+M513+M566+M617+M732+M767+M835+M857+M966+M1053+M1125+M1162+M1218+M1323+M1348+M1352</f>
        <v>2681.66</v>
      </c>
      <c r="M1353" s="59">
        <f>ROUND(L1353,2)</f>
        <v>2681.66</v>
      </c>
    </row>
  </sheetData>
  <sheetProtection sheet="1" objects="1" scenarios="1"/>
  <mergeCells count="502">
    <mergeCell ref="D1338:J1338"/>
    <mergeCell ref="D1339:M1339"/>
    <mergeCell ref="D1343:J1343"/>
    <mergeCell ref="D1344:M1344"/>
    <mergeCell ref="D1349:J1349"/>
    <mergeCell ref="D1350:J1350"/>
    <mergeCell ref="D1351:M1351"/>
    <mergeCell ref="D1320:J1320"/>
    <mergeCell ref="D1321:M1321"/>
    <mergeCell ref="D1324:J1324"/>
    <mergeCell ref="D1325:J1325"/>
    <mergeCell ref="D1326:M1326"/>
    <mergeCell ref="D1329:J1329"/>
    <mergeCell ref="D1330:M1330"/>
    <mergeCell ref="D1333:J1333"/>
    <mergeCell ref="D1334:M1334"/>
    <mergeCell ref="D1301:M1301"/>
    <mergeCell ref="D1305:J1305"/>
    <mergeCell ref="D1306:M1306"/>
    <mergeCell ref="D1310:J1310"/>
    <mergeCell ref="D1311:M1311"/>
    <mergeCell ref="D1312:J1312"/>
    <mergeCell ref="D1313:M1313"/>
    <mergeCell ref="D1316:J1316"/>
    <mergeCell ref="D1317:M1317"/>
    <mergeCell ref="D1286:J1286"/>
    <mergeCell ref="D1287:M1287"/>
    <mergeCell ref="D1290:J1290"/>
    <mergeCell ref="D1291:M1291"/>
    <mergeCell ref="D1292:J1292"/>
    <mergeCell ref="D1293:M1293"/>
    <mergeCell ref="D1296:J1296"/>
    <mergeCell ref="D1297:M1297"/>
    <mergeCell ref="D1300:J1300"/>
    <mergeCell ref="D1256:J1256"/>
    <mergeCell ref="D1257:M1257"/>
    <mergeCell ref="D1261:J1261"/>
    <mergeCell ref="D1262:J1262"/>
    <mergeCell ref="D1263:M1263"/>
    <mergeCell ref="D1266:J1266"/>
    <mergeCell ref="D1267:M1267"/>
    <mergeCell ref="D1284:J1284"/>
    <mergeCell ref="D1285:M1285"/>
    <mergeCell ref="D1237:M1237"/>
    <mergeCell ref="D1240:J1240"/>
    <mergeCell ref="D1241:M1241"/>
    <mergeCell ref="D1244:J1244"/>
    <mergeCell ref="D1245:M1245"/>
    <mergeCell ref="D1248:J1248"/>
    <mergeCell ref="D1249:M1249"/>
    <mergeCell ref="D1252:J1252"/>
    <mergeCell ref="D1253:M1253"/>
    <mergeCell ref="D1211:J1211"/>
    <mergeCell ref="D1212:M1212"/>
    <mergeCell ref="D1215:J1215"/>
    <mergeCell ref="D1216:M1216"/>
    <mergeCell ref="D1219:J1219"/>
    <mergeCell ref="D1220:J1220"/>
    <mergeCell ref="D1221:J1221"/>
    <mergeCell ref="D1222:M1222"/>
    <mergeCell ref="D1236:J1236"/>
    <mergeCell ref="D1191:J1191"/>
    <mergeCell ref="D1192:M1192"/>
    <mergeCell ref="D1193:J1193"/>
    <mergeCell ref="D1194:M1194"/>
    <mergeCell ref="D1199:J1199"/>
    <mergeCell ref="D1200:M1200"/>
    <mergeCell ref="D1206:J1206"/>
    <mergeCell ref="D1207:J1207"/>
    <mergeCell ref="D1208:M1208"/>
    <mergeCell ref="D1174:J1174"/>
    <mergeCell ref="D1175:J1175"/>
    <mergeCell ref="D1176:M1176"/>
    <mergeCell ref="D1180:J1180"/>
    <mergeCell ref="D1181:J1181"/>
    <mergeCell ref="D1182:M1182"/>
    <mergeCell ref="D1186:J1186"/>
    <mergeCell ref="D1187:J1187"/>
    <mergeCell ref="D1188:M1188"/>
    <mergeCell ref="D1154:M1154"/>
    <mergeCell ref="D1157:J1157"/>
    <mergeCell ref="D1158:M1158"/>
    <mergeCell ref="D1163:J1163"/>
    <mergeCell ref="D1164:J1164"/>
    <mergeCell ref="D1165:J1165"/>
    <mergeCell ref="D1166:M1166"/>
    <mergeCell ref="D1169:J1169"/>
    <mergeCell ref="D1170:M1170"/>
    <mergeCell ref="D1137:J1137"/>
    <mergeCell ref="D1138:M1138"/>
    <mergeCell ref="D1142:J1142"/>
    <mergeCell ref="D1143:M1143"/>
    <mergeCell ref="D1144:J1144"/>
    <mergeCell ref="D1145:M1145"/>
    <mergeCell ref="D1148:J1148"/>
    <mergeCell ref="D1149:M1149"/>
    <mergeCell ref="D1153:J1153"/>
    <mergeCell ref="D1120:J1120"/>
    <mergeCell ref="D1121:M1121"/>
    <mergeCell ref="D1126:J1126"/>
    <mergeCell ref="D1127:J1127"/>
    <mergeCell ref="D1128:M1128"/>
    <mergeCell ref="D1131:J1131"/>
    <mergeCell ref="D1132:M1132"/>
    <mergeCell ref="D1135:J1135"/>
    <mergeCell ref="D1136:M1136"/>
    <mergeCell ref="D1101:M1101"/>
    <mergeCell ref="D1104:J1104"/>
    <mergeCell ref="D1105:M1105"/>
    <mergeCell ref="D1108:J1108"/>
    <mergeCell ref="D1109:M1109"/>
    <mergeCell ref="D1112:J1112"/>
    <mergeCell ref="D1113:M1113"/>
    <mergeCell ref="D1116:J1116"/>
    <mergeCell ref="D1117:M1117"/>
    <mergeCell ref="D1084:J1084"/>
    <mergeCell ref="D1085:M1085"/>
    <mergeCell ref="D1088:J1088"/>
    <mergeCell ref="D1089:M1089"/>
    <mergeCell ref="D1092:J1092"/>
    <mergeCell ref="D1093:M1093"/>
    <mergeCell ref="D1096:J1096"/>
    <mergeCell ref="D1097:M1097"/>
    <mergeCell ref="D1100:J1100"/>
    <mergeCell ref="D1067:J1067"/>
    <mergeCell ref="D1068:J1068"/>
    <mergeCell ref="D1069:M1069"/>
    <mergeCell ref="D1072:J1072"/>
    <mergeCell ref="D1073:M1073"/>
    <mergeCell ref="D1076:J1076"/>
    <mergeCell ref="D1077:M1077"/>
    <mergeCell ref="D1080:J1080"/>
    <mergeCell ref="D1081:M1081"/>
    <mergeCell ref="D1048:J1048"/>
    <mergeCell ref="D1049:M1049"/>
    <mergeCell ref="D1054:J1054"/>
    <mergeCell ref="D1055:J1055"/>
    <mergeCell ref="D1056:J1056"/>
    <mergeCell ref="D1057:M1057"/>
    <mergeCell ref="D1061:J1061"/>
    <mergeCell ref="D1062:J1062"/>
    <mergeCell ref="D1063:M1063"/>
    <mergeCell ref="D1036:J1036"/>
    <mergeCell ref="D1037:M1037"/>
    <mergeCell ref="D1040:J1040"/>
    <mergeCell ref="D1041:M1041"/>
    <mergeCell ref="D1042:J1042"/>
    <mergeCell ref="D1043:M1043"/>
    <mergeCell ref="D1045:J1045"/>
    <mergeCell ref="D1046:J1046"/>
    <mergeCell ref="D1047:M1047"/>
    <mergeCell ref="D1019:J1019"/>
    <mergeCell ref="D1020:J1020"/>
    <mergeCell ref="D1021:M1021"/>
    <mergeCell ref="D1024:J1024"/>
    <mergeCell ref="D1025:M1025"/>
    <mergeCell ref="D1028:J1028"/>
    <mergeCell ref="D1029:M1029"/>
    <mergeCell ref="D1032:J1032"/>
    <mergeCell ref="D1033:M1033"/>
    <mergeCell ref="D1007:M1007"/>
    <mergeCell ref="D1010:J1010"/>
    <mergeCell ref="D1011:M1011"/>
    <mergeCell ref="D1012:J1012"/>
    <mergeCell ref="D1013:M1013"/>
    <mergeCell ref="D1014:J1014"/>
    <mergeCell ref="D1015:M1015"/>
    <mergeCell ref="D1016:J1016"/>
    <mergeCell ref="D1017:M1017"/>
    <mergeCell ref="D991:M991"/>
    <mergeCell ref="D994:J994"/>
    <mergeCell ref="D995:M995"/>
    <mergeCell ref="D997:J997"/>
    <mergeCell ref="D998:J998"/>
    <mergeCell ref="D999:M999"/>
    <mergeCell ref="D1002:J1002"/>
    <mergeCell ref="D1003:M1003"/>
    <mergeCell ref="D1006:J1006"/>
    <mergeCell ref="D974:M974"/>
    <mergeCell ref="D978:J978"/>
    <mergeCell ref="D979:J979"/>
    <mergeCell ref="D980:M980"/>
    <mergeCell ref="D984:J984"/>
    <mergeCell ref="D985:M985"/>
    <mergeCell ref="D986:J986"/>
    <mergeCell ref="D987:M987"/>
    <mergeCell ref="D990:J990"/>
    <mergeCell ref="D961:J961"/>
    <mergeCell ref="D962:M962"/>
    <mergeCell ref="D963:J963"/>
    <mergeCell ref="D964:M964"/>
    <mergeCell ref="D967:J967"/>
    <mergeCell ref="D968:J968"/>
    <mergeCell ref="D969:J969"/>
    <mergeCell ref="D970:M970"/>
    <mergeCell ref="D973:J973"/>
    <mergeCell ref="D947:J947"/>
    <mergeCell ref="D948:M948"/>
    <mergeCell ref="D951:J951"/>
    <mergeCell ref="D952:M952"/>
    <mergeCell ref="D955:J955"/>
    <mergeCell ref="D956:M956"/>
    <mergeCell ref="D958:J958"/>
    <mergeCell ref="D959:J959"/>
    <mergeCell ref="D960:M960"/>
    <mergeCell ref="D927:M927"/>
    <mergeCell ref="D930:J930"/>
    <mergeCell ref="D931:M931"/>
    <mergeCell ref="D935:J935"/>
    <mergeCell ref="D936:M936"/>
    <mergeCell ref="D939:J939"/>
    <mergeCell ref="D940:M940"/>
    <mergeCell ref="D943:J943"/>
    <mergeCell ref="D944:M944"/>
    <mergeCell ref="D910:J910"/>
    <mergeCell ref="D911:M911"/>
    <mergeCell ref="D914:J914"/>
    <mergeCell ref="D915:M915"/>
    <mergeCell ref="D918:J918"/>
    <mergeCell ref="D919:M919"/>
    <mergeCell ref="D922:J922"/>
    <mergeCell ref="D923:M923"/>
    <mergeCell ref="D926:J926"/>
    <mergeCell ref="D894:J894"/>
    <mergeCell ref="D895:M895"/>
    <mergeCell ref="D897:J897"/>
    <mergeCell ref="D898:J898"/>
    <mergeCell ref="D899:M899"/>
    <mergeCell ref="D902:J902"/>
    <mergeCell ref="D903:M903"/>
    <mergeCell ref="D906:J906"/>
    <mergeCell ref="D907:M907"/>
    <mergeCell ref="D885:M885"/>
    <mergeCell ref="D886:J886"/>
    <mergeCell ref="D887:M887"/>
    <mergeCell ref="D888:J888"/>
    <mergeCell ref="D889:M889"/>
    <mergeCell ref="D890:J890"/>
    <mergeCell ref="D891:M891"/>
    <mergeCell ref="D892:J892"/>
    <mergeCell ref="D893:M893"/>
    <mergeCell ref="D875:M875"/>
    <mergeCell ref="D877:J877"/>
    <mergeCell ref="D878:J878"/>
    <mergeCell ref="D879:M879"/>
    <mergeCell ref="D880:J880"/>
    <mergeCell ref="D881:M881"/>
    <mergeCell ref="D882:J882"/>
    <mergeCell ref="D883:M883"/>
    <mergeCell ref="D884:J884"/>
    <mergeCell ref="D860:J860"/>
    <mergeCell ref="D861:M861"/>
    <mergeCell ref="D864:J864"/>
    <mergeCell ref="D865:M865"/>
    <mergeCell ref="D866:J866"/>
    <mergeCell ref="D867:M867"/>
    <mergeCell ref="D870:J870"/>
    <mergeCell ref="D871:M871"/>
    <mergeCell ref="D874:J874"/>
    <mergeCell ref="D842:M842"/>
    <mergeCell ref="D845:J845"/>
    <mergeCell ref="D846:M846"/>
    <mergeCell ref="D849:J849"/>
    <mergeCell ref="D850:M850"/>
    <mergeCell ref="D853:J853"/>
    <mergeCell ref="D854:M854"/>
    <mergeCell ref="D858:J858"/>
    <mergeCell ref="D859:J859"/>
    <mergeCell ref="D823:M823"/>
    <mergeCell ref="D831:J831"/>
    <mergeCell ref="D832:M832"/>
    <mergeCell ref="D833:J833"/>
    <mergeCell ref="D834:M834"/>
    <mergeCell ref="D836:J836"/>
    <mergeCell ref="D837:J837"/>
    <mergeCell ref="D838:M838"/>
    <mergeCell ref="D841:J841"/>
    <mergeCell ref="D797:J797"/>
    <mergeCell ref="D798:M798"/>
    <mergeCell ref="D803:J803"/>
    <mergeCell ref="D804:M804"/>
    <mergeCell ref="D807:J807"/>
    <mergeCell ref="D808:M808"/>
    <mergeCell ref="D812:J812"/>
    <mergeCell ref="D813:M813"/>
    <mergeCell ref="D822:J822"/>
    <mergeCell ref="D778:M778"/>
    <mergeCell ref="D781:J781"/>
    <mergeCell ref="D782:M782"/>
    <mergeCell ref="D785:J785"/>
    <mergeCell ref="D786:M786"/>
    <mergeCell ref="D789:J789"/>
    <mergeCell ref="D790:M790"/>
    <mergeCell ref="D793:J793"/>
    <mergeCell ref="D794:M794"/>
    <mergeCell ref="D758:M758"/>
    <mergeCell ref="D761:J761"/>
    <mergeCell ref="D762:M762"/>
    <mergeCell ref="D768:J768"/>
    <mergeCell ref="D769:J769"/>
    <mergeCell ref="D770:M770"/>
    <mergeCell ref="D773:J773"/>
    <mergeCell ref="D774:M774"/>
    <mergeCell ref="D777:J777"/>
    <mergeCell ref="D727:M727"/>
    <mergeCell ref="D733:J733"/>
    <mergeCell ref="D734:J734"/>
    <mergeCell ref="D735:M735"/>
    <mergeCell ref="D744:J744"/>
    <mergeCell ref="D745:M745"/>
    <mergeCell ref="D753:J753"/>
    <mergeCell ref="D754:M754"/>
    <mergeCell ref="D757:J757"/>
    <mergeCell ref="D704:J704"/>
    <mergeCell ref="D705:M705"/>
    <mergeCell ref="D710:J710"/>
    <mergeCell ref="D711:M711"/>
    <mergeCell ref="D716:J716"/>
    <mergeCell ref="D717:M717"/>
    <mergeCell ref="D721:J721"/>
    <mergeCell ref="D722:M722"/>
    <mergeCell ref="D726:J726"/>
    <mergeCell ref="D676:M676"/>
    <mergeCell ref="D679:J679"/>
    <mergeCell ref="D680:M680"/>
    <mergeCell ref="D684:J684"/>
    <mergeCell ref="D685:M685"/>
    <mergeCell ref="D690:J690"/>
    <mergeCell ref="D691:M691"/>
    <mergeCell ref="D696:J696"/>
    <mergeCell ref="D697:M697"/>
    <mergeCell ref="D657:J657"/>
    <mergeCell ref="D658:M658"/>
    <mergeCell ref="D663:J663"/>
    <mergeCell ref="D664:M664"/>
    <mergeCell ref="D667:J667"/>
    <mergeCell ref="D668:M668"/>
    <mergeCell ref="D671:J671"/>
    <mergeCell ref="D672:M672"/>
    <mergeCell ref="D675:J675"/>
    <mergeCell ref="D638:M638"/>
    <mergeCell ref="D641:J641"/>
    <mergeCell ref="D642:M642"/>
    <mergeCell ref="D645:J645"/>
    <mergeCell ref="D646:M646"/>
    <mergeCell ref="D649:J649"/>
    <mergeCell ref="D650:M650"/>
    <mergeCell ref="D653:J653"/>
    <mergeCell ref="D654:M654"/>
    <mergeCell ref="D619:J619"/>
    <mergeCell ref="D620:M620"/>
    <mergeCell ref="D624:J624"/>
    <mergeCell ref="D625:M625"/>
    <mergeCell ref="D628:J628"/>
    <mergeCell ref="D629:M629"/>
    <mergeCell ref="D632:J632"/>
    <mergeCell ref="D633:M633"/>
    <mergeCell ref="D637:J637"/>
    <mergeCell ref="D568:J568"/>
    <mergeCell ref="D569:M569"/>
    <mergeCell ref="D579:J579"/>
    <mergeCell ref="D580:M580"/>
    <mergeCell ref="D606:J606"/>
    <mergeCell ref="D607:M607"/>
    <mergeCell ref="D611:J611"/>
    <mergeCell ref="D612:M612"/>
    <mergeCell ref="D618:J618"/>
    <mergeCell ref="D546:J546"/>
    <mergeCell ref="D547:M547"/>
    <mergeCell ref="D552:J552"/>
    <mergeCell ref="D553:M553"/>
    <mergeCell ref="D556:J556"/>
    <mergeCell ref="D557:M557"/>
    <mergeCell ref="D561:J561"/>
    <mergeCell ref="D562:M562"/>
    <mergeCell ref="D567:J567"/>
    <mergeCell ref="D526:M526"/>
    <mergeCell ref="D529:J529"/>
    <mergeCell ref="D530:M530"/>
    <mergeCell ref="D533:J533"/>
    <mergeCell ref="D534:M534"/>
    <mergeCell ref="D538:J538"/>
    <mergeCell ref="D539:M539"/>
    <mergeCell ref="D542:J542"/>
    <mergeCell ref="D543:M543"/>
    <mergeCell ref="D505:M505"/>
    <mergeCell ref="D509:J509"/>
    <mergeCell ref="D510:M510"/>
    <mergeCell ref="D514:J514"/>
    <mergeCell ref="D515:J515"/>
    <mergeCell ref="D516:M516"/>
    <mergeCell ref="D520:J520"/>
    <mergeCell ref="D521:M521"/>
    <mergeCell ref="D525:J525"/>
    <mergeCell ref="D472:J472"/>
    <mergeCell ref="D473:M473"/>
    <mergeCell ref="D486:J486"/>
    <mergeCell ref="D487:M487"/>
    <mergeCell ref="D492:J492"/>
    <mergeCell ref="D493:M493"/>
    <mergeCell ref="D497:J497"/>
    <mergeCell ref="D498:M498"/>
    <mergeCell ref="D504:J504"/>
    <mergeCell ref="D445:J445"/>
    <mergeCell ref="D446:M446"/>
    <mergeCell ref="D450:J450"/>
    <mergeCell ref="D451:M451"/>
    <mergeCell ref="D454:J454"/>
    <mergeCell ref="D455:M455"/>
    <mergeCell ref="D463:J463"/>
    <mergeCell ref="D464:M464"/>
    <mergeCell ref="D471:J471"/>
    <mergeCell ref="D405:J405"/>
    <mergeCell ref="D406:M406"/>
    <mergeCell ref="D412:J412"/>
    <mergeCell ref="D413:M413"/>
    <mergeCell ref="D421:J421"/>
    <mergeCell ref="D422:J422"/>
    <mergeCell ref="D423:M423"/>
    <mergeCell ref="D439:J439"/>
    <mergeCell ref="D440:M440"/>
    <mergeCell ref="D286:J286"/>
    <mergeCell ref="D287:M287"/>
    <mergeCell ref="D308:J308"/>
    <mergeCell ref="D309:J309"/>
    <mergeCell ref="D310:M310"/>
    <mergeCell ref="D350:J350"/>
    <mergeCell ref="D351:M351"/>
    <mergeCell ref="D389:J389"/>
    <mergeCell ref="D390:M390"/>
    <mergeCell ref="D254:J254"/>
    <mergeCell ref="D255:M255"/>
    <mergeCell ref="D259:J259"/>
    <mergeCell ref="D260:M260"/>
    <mergeCell ref="D264:J264"/>
    <mergeCell ref="D265:J265"/>
    <mergeCell ref="D266:M266"/>
    <mergeCell ref="D269:J269"/>
    <mergeCell ref="D270:M270"/>
    <mergeCell ref="D234:J234"/>
    <mergeCell ref="D235:M235"/>
    <mergeCell ref="D237:J237"/>
    <mergeCell ref="D238:J238"/>
    <mergeCell ref="D239:M239"/>
    <mergeCell ref="D244:J244"/>
    <mergeCell ref="D245:M245"/>
    <mergeCell ref="D250:J250"/>
    <mergeCell ref="D251:M251"/>
    <mergeCell ref="D195:M195"/>
    <mergeCell ref="D214:J214"/>
    <mergeCell ref="D215:M215"/>
    <mergeCell ref="D228:J228"/>
    <mergeCell ref="D229:M229"/>
    <mergeCell ref="D230:J230"/>
    <mergeCell ref="D231:M231"/>
    <mergeCell ref="D232:J232"/>
    <mergeCell ref="D233:M233"/>
    <mergeCell ref="D163:J163"/>
    <mergeCell ref="D164:M164"/>
    <mergeCell ref="D174:J174"/>
    <mergeCell ref="D175:M175"/>
    <mergeCell ref="D180:J180"/>
    <mergeCell ref="D181:M181"/>
    <mergeCell ref="D185:J185"/>
    <mergeCell ref="D186:M186"/>
    <mergeCell ref="D194:J194"/>
    <mergeCell ref="D137:M137"/>
    <mergeCell ref="D142:J142"/>
    <mergeCell ref="D143:M143"/>
    <mergeCell ref="D148:J148"/>
    <mergeCell ref="D149:M149"/>
    <mergeCell ref="D150:J150"/>
    <mergeCell ref="D151:M151"/>
    <mergeCell ref="D152:J152"/>
    <mergeCell ref="D153:M153"/>
    <mergeCell ref="D109:J109"/>
    <mergeCell ref="D110:M110"/>
    <mergeCell ref="D118:J118"/>
    <mergeCell ref="D119:M119"/>
    <mergeCell ref="D124:J124"/>
    <mergeCell ref="D125:M125"/>
    <mergeCell ref="D130:J130"/>
    <mergeCell ref="D131:M131"/>
    <mergeCell ref="D136:J136"/>
    <mergeCell ref="D37:M37"/>
    <mergeCell ref="D41:J41"/>
    <mergeCell ref="D42:M42"/>
    <mergeCell ref="D83:J83"/>
    <mergeCell ref="D84:M84"/>
    <mergeCell ref="D89:J89"/>
    <mergeCell ref="D90:M90"/>
    <mergeCell ref="D94:J94"/>
    <mergeCell ref="D95:M95"/>
    <mergeCell ref="B1:M1"/>
    <mergeCell ref="A2:C2"/>
    <mergeCell ref="D4:J4"/>
    <mergeCell ref="D5:J5"/>
    <mergeCell ref="D6:J6"/>
    <mergeCell ref="D7:M7"/>
    <mergeCell ref="D15:J15"/>
    <mergeCell ref="D16:M16"/>
    <mergeCell ref="D36:J36"/>
  </mergeCells>
  <pageMargins left="0.472441" right="0.472441" top="0.29527599999999998" bottom="0.29527599999999998" header="0" footer="0"/>
  <pageSetup paperSize="9" orientation="landscape" r:id="rId1"/>
  <rowBreaks count="2" manualBreakCount="2">
    <brk max="16383" man="1"/>
    <brk max="16383" man="1"/>
  </rowBreaks>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Santiago López</cp:lastModifiedBy>
  <dcterms:created xsi:type="dcterms:W3CDTF">2020-11-04T13:26:38Z</dcterms:created>
  <dcterms:modified xsi:type="dcterms:W3CDTF">2021-05-25T11:58:19Z</dcterms:modified>
</cp:coreProperties>
</file>