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67 Suministro de gas natural\3.Pliego y calendario\"/>
    </mc:Choice>
  </mc:AlternateContent>
  <xr:revisionPtr revIDLastSave="0" documentId="13_ncr:1_{99A21477-2764-4B99-8B1C-0925004C05A8}" xr6:coauthVersionLast="47" xr6:coauthVersionMax="47" xr10:uidLastSave="{00000000-0000-0000-0000-000000000000}"/>
  <bookViews>
    <workbookView xWindow="-120" yWindow="-120" windowWidth="29040" windowHeight="15840" activeTab="2" xr2:uid="{52FA5853-3CD8-407A-8FE1-F02A3C87EF0A}"/>
  </bookViews>
  <sheets>
    <sheet name="datosmercado" sheetId="2" r:id="rId1"/>
    <sheet name="consumopliegos2022_24m+24m" sheetId="4" r:id="rId2"/>
    <sheet name="Plantilla de cálculo" sheetId="5" r:id="rId3"/>
  </sheets>
  <externalReferences>
    <externalReference r:id="rId4"/>
  </externalReferences>
  <definedNames>
    <definedName name="_xlnm.Print_Area" localSheetId="1">'consumopliegos2022_24m+24m'!$B$1:$I$37</definedName>
    <definedName name="_xlnm.Print_Area" localSheetId="0">datosmercado!$A$1:$J$37</definedName>
    <definedName name="_xlnm.Print_Area" localSheetId="2">'Plantilla de cálculo'!$A$1:$N$63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7" i="4" l="1"/>
  <c r="G37" i="4"/>
  <c r="F37" i="4"/>
  <c r="E37" i="4"/>
  <c r="D37" i="4"/>
  <c r="M41" i="5" l="1"/>
  <c r="M42" i="5"/>
  <c r="M43" i="5"/>
  <c r="M44" i="5"/>
  <c r="M45" i="5"/>
  <c r="M46" i="5"/>
  <c r="M47" i="5"/>
  <c r="M48" i="5"/>
  <c r="M49" i="5"/>
  <c r="M50" i="5"/>
  <c r="M51" i="5"/>
  <c r="M40" i="5"/>
  <c r="K41" i="5"/>
  <c r="K42" i="5"/>
  <c r="K43" i="5"/>
  <c r="K44" i="5"/>
  <c r="K45" i="5"/>
  <c r="K46" i="5"/>
  <c r="K47" i="5"/>
  <c r="K48" i="5"/>
  <c r="K49" i="5"/>
  <c r="K50" i="5"/>
  <c r="K51" i="5"/>
  <c r="K40" i="5"/>
  <c r="I41" i="5"/>
  <c r="I42" i="5"/>
  <c r="I43" i="5"/>
  <c r="I44" i="5"/>
  <c r="I45" i="5"/>
  <c r="I46" i="5"/>
  <c r="I47" i="5"/>
  <c r="I48" i="5"/>
  <c r="I49" i="5"/>
  <c r="I50" i="5"/>
  <c r="I51" i="5"/>
  <c r="I40" i="5"/>
  <c r="G41" i="5"/>
  <c r="G42" i="5"/>
  <c r="G43" i="5"/>
  <c r="G44" i="5"/>
  <c r="G45" i="5"/>
  <c r="G46" i="5"/>
  <c r="G47" i="5"/>
  <c r="G48" i="5"/>
  <c r="G49" i="5"/>
  <c r="G50" i="5"/>
  <c r="G51" i="5"/>
  <c r="G40" i="5"/>
  <c r="E41" i="5"/>
  <c r="E42" i="5"/>
  <c r="E43" i="5"/>
  <c r="E44" i="5"/>
  <c r="E45" i="5"/>
  <c r="E46" i="5"/>
  <c r="E47" i="5"/>
  <c r="E48" i="5"/>
  <c r="E49" i="5"/>
  <c r="E50" i="5"/>
  <c r="E51" i="5"/>
  <c r="E40" i="5"/>
  <c r="M17" i="5"/>
  <c r="M18" i="5"/>
  <c r="M19" i="5"/>
  <c r="M20" i="5"/>
  <c r="M21" i="5"/>
  <c r="M22" i="5"/>
  <c r="M23" i="5"/>
  <c r="M24" i="5"/>
  <c r="M25" i="5"/>
  <c r="M26" i="5"/>
  <c r="M27" i="5"/>
  <c r="M16" i="5"/>
  <c r="K17" i="5"/>
  <c r="K18" i="5"/>
  <c r="K19" i="5"/>
  <c r="K20" i="5"/>
  <c r="K21" i="5"/>
  <c r="K22" i="5"/>
  <c r="K23" i="5"/>
  <c r="K24" i="5"/>
  <c r="K25" i="5"/>
  <c r="K26" i="5"/>
  <c r="K27" i="5"/>
  <c r="K16" i="5"/>
  <c r="I17" i="5"/>
  <c r="I18" i="5"/>
  <c r="I19" i="5"/>
  <c r="I20" i="5"/>
  <c r="I21" i="5"/>
  <c r="I22" i="5"/>
  <c r="I23" i="5"/>
  <c r="I24" i="5"/>
  <c r="I25" i="5"/>
  <c r="I26" i="5"/>
  <c r="I27" i="5"/>
  <c r="I16" i="5"/>
  <c r="G17" i="5"/>
  <c r="G18" i="5"/>
  <c r="G19" i="5"/>
  <c r="G20" i="5"/>
  <c r="G21" i="5"/>
  <c r="G22" i="5"/>
  <c r="G23" i="5"/>
  <c r="G24" i="5"/>
  <c r="G25" i="5"/>
  <c r="G26" i="5"/>
  <c r="G27" i="5"/>
  <c r="G16" i="5"/>
  <c r="E17" i="5"/>
  <c r="E18" i="5"/>
  <c r="E19" i="5"/>
  <c r="E20" i="5"/>
  <c r="E21" i="5"/>
  <c r="E22" i="5"/>
  <c r="E23" i="5"/>
  <c r="E24" i="5"/>
  <c r="E25" i="5"/>
  <c r="E26" i="5"/>
  <c r="E27" i="5"/>
  <c r="E16" i="5"/>
  <c r="L41" i="5" l="1"/>
  <c r="L42" i="5"/>
  <c r="L43" i="5"/>
  <c r="L44" i="5"/>
  <c r="L45" i="5"/>
  <c r="L46" i="5"/>
  <c r="L47" i="5"/>
  <c r="L48" i="5"/>
  <c r="L49" i="5"/>
  <c r="L50" i="5"/>
  <c r="L51" i="5"/>
  <c r="L40" i="5"/>
  <c r="J41" i="5"/>
  <c r="J42" i="5"/>
  <c r="J43" i="5"/>
  <c r="J44" i="5"/>
  <c r="J45" i="5"/>
  <c r="J46" i="5"/>
  <c r="J47" i="5"/>
  <c r="J48" i="5"/>
  <c r="J49" i="5"/>
  <c r="J50" i="5"/>
  <c r="J51" i="5"/>
  <c r="J40" i="5"/>
  <c r="H17" i="5"/>
  <c r="H18" i="5"/>
  <c r="H19" i="5"/>
  <c r="H20" i="5"/>
  <c r="H21" i="5"/>
  <c r="H22" i="5"/>
  <c r="H23" i="5"/>
  <c r="H24" i="5"/>
  <c r="H25" i="5"/>
  <c r="H26" i="5"/>
  <c r="H27" i="5"/>
  <c r="H41" i="5"/>
  <c r="H42" i="5"/>
  <c r="H43" i="5"/>
  <c r="H44" i="5"/>
  <c r="H45" i="5"/>
  <c r="H46" i="5"/>
  <c r="H47" i="5"/>
  <c r="H48" i="5"/>
  <c r="H49" i="5"/>
  <c r="H50" i="5"/>
  <c r="H51" i="5"/>
  <c r="H40" i="5"/>
  <c r="F41" i="5"/>
  <c r="F42" i="5"/>
  <c r="F43" i="5"/>
  <c r="F44" i="5"/>
  <c r="F45" i="5"/>
  <c r="F46" i="5"/>
  <c r="F47" i="5"/>
  <c r="F48" i="5"/>
  <c r="F49" i="5"/>
  <c r="F50" i="5"/>
  <c r="F51" i="5"/>
  <c r="F40" i="5"/>
  <c r="D41" i="5"/>
  <c r="D42" i="5"/>
  <c r="D43" i="5"/>
  <c r="D44" i="5"/>
  <c r="D45" i="5"/>
  <c r="D46" i="5"/>
  <c r="D47" i="5"/>
  <c r="D48" i="5"/>
  <c r="D49" i="5"/>
  <c r="D50" i="5"/>
  <c r="D51" i="5"/>
  <c r="D40" i="5"/>
  <c r="E37" i="5"/>
  <c r="M37" i="5"/>
  <c r="K37" i="5"/>
  <c r="I37" i="5"/>
  <c r="G37" i="5"/>
  <c r="L17" i="5"/>
  <c r="L18" i="5"/>
  <c r="L19" i="5"/>
  <c r="L20" i="5"/>
  <c r="L21" i="5"/>
  <c r="L22" i="5"/>
  <c r="L23" i="5"/>
  <c r="L24" i="5"/>
  <c r="L25" i="5"/>
  <c r="L26" i="5"/>
  <c r="L27" i="5"/>
  <c r="L16" i="5"/>
  <c r="J17" i="5"/>
  <c r="J18" i="5"/>
  <c r="J19" i="5"/>
  <c r="J20" i="5"/>
  <c r="J21" i="5"/>
  <c r="J22" i="5"/>
  <c r="J23" i="5"/>
  <c r="J24" i="5"/>
  <c r="J25" i="5"/>
  <c r="J26" i="5"/>
  <c r="J27" i="5"/>
  <c r="J16" i="5"/>
  <c r="H16" i="5"/>
  <c r="F17" i="5"/>
  <c r="F18" i="5"/>
  <c r="F19" i="5"/>
  <c r="F20" i="5"/>
  <c r="F21" i="5"/>
  <c r="F22" i="5"/>
  <c r="F23" i="5"/>
  <c r="F24" i="5"/>
  <c r="F25" i="5"/>
  <c r="F26" i="5"/>
  <c r="F27" i="5"/>
  <c r="F16" i="5"/>
  <c r="D17" i="5"/>
  <c r="D18" i="5"/>
  <c r="D19" i="5"/>
  <c r="D20" i="5"/>
  <c r="D21" i="5"/>
  <c r="D22" i="5"/>
  <c r="D23" i="5"/>
  <c r="D24" i="5"/>
  <c r="D25" i="5"/>
  <c r="D26" i="5"/>
  <c r="D27" i="5"/>
  <c r="D16" i="5"/>
  <c r="J53" i="5" l="1"/>
  <c r="K55" i="5" s="1"/>
  <c r="K53" i="5"/>
  <c r="J29" i="5"/>
  <c r="K31" i="5" s="1"/>
  <c r="L53" i="5"/>
  <c r="M55" i="5" s="1"/>
  <c r="H53" i="5"/>
  <c r="I55" i="5" s="1"/>
  <c r="D53" i="5"/>
  <c r="E55" i="5" s="1"/>
  <c r="I53" i="5"/>
  <c r="G53" i="5"/>
  <c r="E53" i="5"/>
  <c r="M53" i="5"/>
  <c r="F53" i="5"/>
  <c r="G55" i="5" s="1"/>
  <c r="G29" i="5" l="1"/>
  <c r="K57" i="5"/>
  <c r="E57" i="5"/>
  <c r="M57" i="5"/>
  <c r="I57" i="5"/>
  <c r="G57" i="5"/>
  <c r="G13" i="5"/>
  <c r="I13" i="5"/>
  <c r="K13" i="5"/>
  <c r="M13" i="5"/>
  <c r="E13" i="5"/>
  <c r="L29" i="5"/>
  <c r="F29" i="5"/>
  <c r="D29" i="5"/>
  <c r="E31" i="5" s="1"/>
  <c r="H35" i="4"/>
  <c r="G35" i="4"/>
  <c r="F35" i="4"/>
  <c r="E35" i="4"/>
  <c r="D35" i="4"/>
  <c r="H21" i="4"/>
  <c r="G21" i="4"/>
  <c r="F21" i="4"/>
  <c r="E21" i="4"/>
  <c r="D21" i="4"/>
  <c r="I35" i="4" l="1"/>
  <c r="I21" i="4"/>
  <c r="N57" i="5"/>
  <c r="E29" i="5"/>
  <c r="M31" i="5"/>
  <c r="G31" i="5"/>
  <c r="G33" i="5" s="1"/>
  <c r="I29" i="5"/>
  <c r="K29" i="5"/>
  <c r="M29" i="5"/>
  <c r="H29" i="5"/>
  <c r="I5" i="4" l="1"/>
  <c r="E33" i="5"/>
  <c r="I31" i="5"/>
  <c r="I33" i="5" s="1"/>
  <c r="K33" i="5"/>
  <c r="M33" i="5"/>
  <c r="N33" i="5" l="1"/>
  <c r="N59" i="5" s="1"/>
</calcChain>
</file>

<file path=xl/sharedStrings.xml><?xml version="1.0" encoding="utf-8"?>
<sst xmlns="http://schemas.openxmlformats.org/spreadsheetml/2006/main" count="93" uniqueCount="45">
  <si>
    <t>ES0217901000013660KR</t>
  </si>
  <si>
    <t>ES0230901000024204EL</t>
  </si>
  <si>
    <t>cups</t>
  </si>
  <si>
    <t xml:space="preserve">MIBGAS </t>
  </si>
  <si>
    <t>BRENT</t>
  </si>
  <si>
    <t>BRENT 603</t>
  </si>
  <si>
    <t>USD101</t>
  </si>
  <si>
    <t>USD 303</t>
  </si>
  <si>
    <t>TTF</t>
  </si>
  <si>
    <t>ES0217901000009332QC</t>
  </si>
  <si>
    <t>ES0237902000029474HH</t>
  </si>
  <si>
    <t>ES0237902000029476HC</t>
  </si>
  <si>
    <t>RL4</t>
  </si>
  <si>
    <t>RLTB5</t>
  </si>
  <si>
    <t>RLTB6</t>
  </si>
  <si>
    <t>Tarifa</t>
  </si>
  <si>
    <t>Parte fija € mes</t>
  </si>
  <si>
    <t>(1*TTF DA)+K</t>
  </si>
  <si>
    <t>Nombre  comercializadora</t>
  </si>
  <si>
    <t>Impuesto de Hidrocarburos</t>
  </si>
  <si>
    <t>Fecha/Consumo</t>
  </si>
  <si>
    <t>KWh</t>
  </si>
  <si>
    <t>Euros</t>
  </si>
  <si>
    <t>Bruto total</t>
  </si>
  <si>
    <t>Precio fijo de energía (€/kWh)</t>
  </si>
  <si>
    <t>Término fijo € mes</t>
  </si>
  <si>
    <t>Término fijo € año</t>
  </si>
  <si>
    <t>Término energía € año</t>
  </si>
  <si>
    <t>Fórmula TTF. En la constante K se deben incluir todos los costes variables aplicables en función del consumo, atr, fnee, etc…</t>
  </si>
  <si>
    <t>PRIMER AÑO DE CONTRATO</t>
  </si>
  <si>
    <t>SEGUNDO AÑO DE CONTRATO</t>
  </si>
  <si>
    <t>ago-22</t>
  </si>
  <si>
    <t>martes, 29 de marzo de 2022 09:58</t>
  </si>
  <si>
    <t>FECHA</t>
  </si>
  <si>
    <t>Fecha</t>
  </si>
  <si>
    <t>MODELO -2- DATOS DE MERCADO (NO MODIFICABLE)</t>
  </si>
  <si>
    <t>MODELO -2- ESTIMACIÓN DE CONSUMO (NO MODIFICABLE)</t>
  </si>
  <si>
    <t>MODELO 2 - DETALLE DE OFERTA A CUMPLIMENTAR POR LOS LICITADORES</t>
  </si>
  <si>
    <t>DEBERÁ INDICAR LA CONSTANTE K PARA CADA CUPS</t>
  </si>
  <si>
    <t>Total OFERTADO 2 años (*)</t>
  </si>
  <si>
    <t>(*) Esta cantidad total será la que debe expresar en el modelo -1-</t>
  </si>
  <si>
    <t>K</t>
  </si>
  <si>
    <t>CUPS</t>
  </si>
  <si>
    <t>TOTAL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</si>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</sst>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0000\ &quot;€&quot;_-;\-* #,##0.0000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44" fontId="0" fillId="0" borderId="7" xfId="1" applyFont="1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44" fontId="0" fillId="3" borderId="0" xfId="0" applyNumberFormat="1" applyFill="1" applyBorder="1" applyAlignment="1">
      <alignment horizontal="center"/>
    </xf>
    <xf numFmtId="44" fontId="0" fillId="0" borderId="0" xfId="0" applyNumberFormat="1" applyBorder="1" applyAlignment="1">
      <alignment horizontal="center"/>
    </xf>
    <xf numFmtId="44" fontId="0" fillId="3" borderId="10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44" fontId="0" fillId="0" borderId="0" xfId="0" applyNumberFormat="1" applyFill="1" applyBorder="1" applyAlignment="1">
      <alignment horizontal="center"/>
    </xf>
    <xf numFmtId="44" fontId="0" fillId="0" borderId="10" xfId="0" applyNumberFormat="1" applyFill="1" applyBorder="1" applyAlignment="1">
      <alignment horizontal="center"/>
    </xf>
    <xf numFmtId="44" fontId="0" fillId="0" borderId="10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44" fontId="0" fillId="0" borderId="0" xfId="1" applyFont="1" applyBorder="1" applyAlignment="1">
      <alignment horizontal="center"/>
    </xf>
    <xf numFmtId="44" fontId="0" fillId="0" borderId="10" xfId="1" applyFont="1" applyBorder="1" applyAlignment="1">
      <alignment horizontal="center"/>
    </xf>
    <xf numFmtId="17" fontId="0" fillId="0" borderId="0" xfId="0" applyNumberFormat="1" applyBorder="1" applyAlignment="1">
      <alignment horizontal="center"/>
    </xf>
    <xf numFmtId="44" fontId="0" fillId="3" borderId="0" xfId="1" applyFont="1" applyFill="1" applyBorder="1" applyAlignment="1">
      <alignment horizontal="center"/>
    </xf>
    <xf numFmtId="44" fontId="0" fillId="3" borderId="10" xfId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44" fontId="0" fillId="0" borderId="12" xfId="0" applyNumberFormat="1" applyBorder="1" applyAlignment="1">
      <alignment horizontal="center"/>
    </xf>
    <xf numFmtId="44" fontId="0" fillId="0" borderId="13" xfId="0" applyNumberFormat="1" applyBorder="1" applyAlignment="1">
      <alignment horizontal="center"/>
    </xf>
    <xf numFmtId="0" fontId="0" fillId="4" borderId="0" xfId="0" applyFill="1" applyBorder="1" applyAlignment="1">
      <alignment horizontal="center"/>
    </xf>
    <xf numFmtId="17" fontId="0" fillId="4" borderId="0" xfId="0" applyNumberForma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17" fontId="0" fillId="5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17" fontId="0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17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3" fontId="2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6" borderId="3" xfId="0" applyFill="1" applyBorder="1" applyAlignment="1">
      <alignment horizontal="center"/>
    </xf>
    <xf numFmtId="0" fontId="4" fillId="2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Alignment="1">
      <alignment horizontal="center"/>
    </xf>
    <xf numFmtId="3" fontId="2" fillId="0" borderId="0" xfId="0" applyNumberFormat="1" applyFont="1"/>
    <xf numFmtId="0" fontId="2" fillId="0" borderId="0" xfId="0" applyFont="1"/>
    <xf numFmtId="0" fontId="0" fillId="3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0" fillId="2" borderId="1" xfId="0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4" fontId="5" fillId="4" borderId="2" xfId="0" applyNumberFormat="1" applyFont="1" applyFill="1" applyBorder="1" applyAlignment="1">
      <alignment horizontal="center"/>
    </xf>
    <xf numFmtId="44" fontId="5" fillId="6" borderId="5" xfId="0" applyNumberFormat="1" applyFont="1" applyFill="1" applyBorder="1" applyAlignment="1">
      <alignment horizontal="center"/>
    </xf>
    <xf numFmtId="44" fontId="5" fillId="5" borderId="2" xfId="0" applyNumberFormat="1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iego%20ifema%20excel%202%20+2%2018032022_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mercado"/>
      <sheetName val="consumopliegos2022_24m+24m"/>
      <sheetName val="Plantilla de cálculo"/>
    </sheetNames>
    <sheetDataSet>
      <sheetData sheetId="0">
        <row r="26">
          <cell r="I26">
            <v>58.683999999999997</v>
          </cell>
        </row>
        <row r="27">
          <cell r="I27">
            <v>59.722000000000001</v>
          </cell>
        </row>
        <row r="28">
          <cell r="I28">
            <v>58.37</v>
          </cell>
        </row>
        <row r="29">
          <cell r="I29">
            <v>58.744999999999997</v>
          </cell>
        </row>
        <row r="30">
          <cell r="I30">
            <v>59.210999999999999</v>
          </cell>
        </row>
        <row r="31">
          <cell r="I31">
            <v>54.933</v>
          </cell>
        </row>
        <row r="32">
          <cell r="I32">
            <v>55.456000000000003</v>
          </cell>
        </row>
        <row r="33">
          <cell r="I33">
            <v>53.395000000000003</v>
          </cell>
        </row>
        <row r="34">
          <cell r="I34">
            <v>50.798000000000002</v>
          </cell>
        </row>
        <row r="35">
          <cell r="I35">
            <v>45.707999999999998</v>
          </cell>
        </row>
        <row r="36">
          <cell r="I36">
            <v>44.939</v>
          </cell>
        </row>
        <row r="37">
          <cell r="I37">
            <v>44.35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41D2E-FAE5-48D6-8029-85726C3B7EA4}">
  <dimension ref="C1:I37"/>
  <sheetViews>
    <sheetView zoomScale="90" zoomScaleNormal="90" workbookViewId="0">
      <selection activeCell="H13" sqref="H13"/>
    </sheetView>
  </sheetViews>
  <sheetFormatPr baseColWidth="10" defaultColWidth="11.42578125" defaultRowHeight="15" x14ac:dyDescent="0.25"/>
  <cols>
    <col min="1" max="1" width="5.28515625" style="1" customWidth="1"/>
    <col min="2" max="2" width="6.140625" style="1" customWidth="1"/>
    <col min="3" max="3" width="7.5703125" style="42" bestFit="1" customWidth="1"/>
    <col min="4" max="5" width="8.85546875" style="45" bestFit="1" customWidth="1"/>
    <col min="6" max="6" width="10.28515625" style="45" bestFit="1" customWidth="1"/>
    <col min="7" max="7" width="7.85546875" style="45" bestFit="1" customWidth="1"/>
    <col min="8" max="8" width="8.42578125" style="45" bestFit="1" customWidth="1"/>
    <col min="9" max="9" width="8.85546875" style="45" bestFit="1" customWidth="1"/>
    <col min="10" max="16384" width="11.42578125" style="1"/>
  </cols>
  <sheetData>
    <row r="1" spans="3:9" x14ac:dyDescent="0.25">
      <c r="C1" s="57" t="s">
        <v>35</v>
      </c>
      <c r="D1" s="57"/>
      <c r="E1" s="57"/>
      <c r="F1" s="57"/>
      <c r="G1" s="57"/>
      <c r="H1" s="57"/>
      <c r="I1" s="57"/>
    </row>
    <row r="3" spans="3:9" x14ac:dyDescent="0.25">
      <c r="C3" s="56" t="s">
        <v>32</v>
      </c>
      <c r="D3" s="56"/>
      <c r="E3" s="56"/>
      <c r="F3" s="56"/>
      <c r="G3" s="56"/>
      <c r="H3" s="56"/>
      <c r="I3" s="56"/>
    </row>
    <row r="5" spans="3:9" x14ac:dyDescent="0.25">
      <c r="C5" s="47" t="s">
        <v>33</v>
      </c>
      <c r="D5" s="47" t="s">
        <v>3</v>
      </c>
      <c r="E5" s="47" t="s">
        <v>4</v>
      </c>
      <c r="F5" s="47" t="s">
        <v>5</v>
      </c>
      <c r="G5" s="47" t="s">
        <v>6</v>
      </c>
      <c r="H5" s="47" t="s">
        <v>7</v>
      </c>
      <c r="I5" s="47" t="s">
        <v>8</v>
      </c>
    </row>
    <row r="6" spans="3:9" hidden="1" x14ac:dyDescent="0.25">
      <c r="C6" s="41">
        <v>44562</v>
      </c>
      <c r="D6" s="43">
        <v>82.674999999999997</v>
      </c>
      <c r="E6" s="43">
        <v>87.218999999999994</v>
      </c>
      <c r="F6" s="43">
        <v>76.602999999999994</v>
      </c>
      <c r="G6" s="43">
        <v>1.1304000000000001</v>
      </c>
      <c r="H6" s="43">
        <v>1.1435</v>
      </c>
      <c r="I6" s="43">
        <v>81.86</v>
      </c>
    </row>
    <row r="7" spans="3:9" hidden="1" x14ac:dyDescent="0.25">
      <c r="C7" s="41">
        <v>44593</v>
      </c>
      <c r="D7" s="43">
        <v>82.084999999999994</v>
      </c>
      <c r="E7" s="43">
        <v>98.185000000000002</v>
      </c>
      <c r="F7" s="43">
        <v>76.602999999999994</v>
      </c>
      <c r="G7" s="43">
        <v>1.1314</v>
      </c>
      <c r="H7" s="43">
        <v>1.1435</v>
      </c>
      <c r="I7" s="43">
        <v>79.38</v>
      </c>
    </row>
    <row r="8" spans="3:9" hidden="1" x14ac:dyDescent="0.25">
      <c r="C8" s="41">
        <v>44621</v>
      </c>
      <c r="D8" s="43">
        <v>126.33499999999999</v>
      </c>
      <c r="E8" s="43">
        <v>108.015</v>
      </c>
      <c r="F8" s="43">
        <v>76.602999999999994</v>
      </c>
      <c r="G8" s="43">
        <v>1.1342000000000001</v>
      </c>
      <c r="H8" s="43">
        <v>1.1435</v>
      </c>
      <c r="I8" s="43">
        <v>128.42099999999999</v>
      </c>
    </row>
    <row r="9" spans="3:9" hidden="1" x14ac:dyDescent="0.25">
      <c r="C9" s="41">
        <v>44652</v>
      </c>
      <c r="D9" s="43">
        <v>98.947999999999993</v>
      </c>
      <c r="E9" s="43">
        <v>101.643</v>
      </c>
      <c r="F9" s="43">
        <v>88.77</v>
      </c>
      <c r="G9" s="43">
        <v>1.103</v>
      </c>
      <c r="H9" s="43">
        <v>1.1227</v>
      </c>
      <c r="I9" s="43">
        <v>105.69799999999999</v>
      </c>
    </row>
    <row r="10" spans="3:9" hidden="1" x14ac:dyDescent="0.25">
      <c r="C10" s="41">
        <v>44682</v>
      </c>
      <c r="D10" s="43">
        <v>99.394000000000005</v>
      </c>
      <c r="E10" s="43">
        <v>98.528000000000006</v>
      </c>
      <c r="F10" s="43">
        <v>88.77</v>
      </c>
      <c r="G10" s="43">
        <v>1.1060000000000001</v>
      </c>
      <c r="H10" s="43">
        <v>1.1227</v>
      </c>
      <c r="I10" s="43">
        <v>105.39400000000001</v>
      </c>
    </row>
    <row r="11" spans="3:9" hidden="1" x14ac:dyDescent="0.25">
      <c r="C11" s="41">
        <v>44713</v>
      </c>
      <c r="D11" s="43">
        <v>99.305999999999997</v>
      </c>
      <c r="E11" s="43">
        <v>96.448999999999998</v>
      </c>
      <c r="F11" s="43">
        <v>88.77</v>
      </c>
      <c r="G11" s="43">
        <v>1.107</v>
      </c>
      <c r="H11" s="43">
        <v>1.1227</v>
      </c>
      <c r="I11" s="43">
        <v>105.056</v>
      </c>
    </row>
    <row r="12" spans="3:9" hidden="1" x14ac:dyDescent="0.25">
      <c r="C12" s="41">
        <v>44743</v>
      </c>
      <c r="D12" s="43">
        <v>100.345</v>
      </c>
      <c r="E12" s="43">
        <v>94.564999999999998</v>
      </c>
      <c r="F12" s="43">
        <v>98.34</v>
      </c>
      <c r="G12" s="43">
        <v>1.1080000000000001</v>
      </c>
      <c r="H12" s="43">
        <v>1.1069</v>
      </c>
      <c r="I12" s="43">
        <v>104.845</v>
      </c>
    </row>
    <row r="13" spans="3:9" x14ac:dyDescent="0.25">
      <c r="C13" s="40" t="s">
        <v>31</v>
      </c>
      <c r="D13" s="44">
        <v>107.553</v>
      </c>
      <c r="E13" s="44">
        <v>101.41200000000001</v>
      </c>
      <c r="F13" s="44">
        <v>105.517</v>
      </c>
      <c r="G13" s="44">
        <v>1.1060000000000001</v>
      </c>
      <c r="H13" s="44">
        <v>1.1024</v>
      </c>
      <c r="I13" s="44">
        <v>111.10299999999999</v>
      </c>
    </row>
    <row r="14" spans="3:9" x14ac:dyDescent="0.25">
      <c r="C14" s="46">
        <v>44805</v>
      </c>
      <c r="D14" s="44">
        <v>107.819</v>
      </c>
      <c r="E14" s="44">
        <v>99.201999999999998</v>
      </c>
      <c r="F14" s="44">
        <v>105.517</v>
      </c>
      <c r="G14" s="44">
        <v>1.1080000000000001</v>
      </c>
      <c r="H14" s="44">
        <v>1.1024</v>
      </c>
      <c r="I14" s="44">
        <v>111.119</v>
      </c>
    </row>
    <row r="15" spans="3:9" x14ac:dyDescent="0.25">
      <c r="C15" s="46">
        <v>44835</v>
      </c>
      <c r="D15" s="44">
        <v>103.414</v>
      </c>
      <c r="E15" s="44">
        <v>97.191000000000003</v>
      </c>
      <c r="F15" s="44">
        <v>105.65300000000001</v>
      </c>
      <c r="G15" s="44">
        <v>1.1100000000000001</v>
      </c>
      <c r="H15" s="44">
        <v>1.1075999999999999</v>
      </c>
      <c r="I15" s="44">
        <v>105.714</v>
      </c>
    </row>
    <row r="16" spans="3:9" x14ac:dyDescent="0.25">
      <c r="C16" s="46">
        <v>44866</v>
      </c>
      <c r="D16" s="44">
        <v>100.99</v>
      </c>
      <c r="E16" s="44">
        <v>95.742999999999995</v>
      </c>
      <c r="F16" s="44">
        <v>105.65300000000001</v>
      </c>
      <c r="G16" s="44">
        <v>1.1120000000000001</v>
      </c>
      <c r="H16" s="44">
        <v>1.1075999999999999</v>
      </c>
      <c r="I16" s="44">
        <v>102.79</v>
      </c>
    </row>
    <row r="17" spans="3:9" x14ac:dyDescent="0.25">
      <c r="C17" s="46">
        <v>44896</v>
      </c>
      <c r="D17" s="44">
        <v>100.72499999999999</v>
      </c>
      <c r="E17" s="44">
        <v>94.153000000000006</v>
      </c>
      <c r="F17" s="44">
        <v>105.65300000000001</v>
      </c>
      <c r="G17" s="44">
        <v>1.1140000000000001</v>
      </c>
      <c r="H17" s="44">
        <v>1.1075999999999999</v>
      </c>
      <c r="I17" s="44">
        <v>102.52500000000001</v>
      </c>
    </row>
    <row r="18" spans="3:9" x14ac:dyDescent="0.25">
      <c r="C18" s="46">
        <v>44927</v>
      </c>
      <c r="D18" s="44">
        <v>101.779</v>
      </c>
      <c r="E18" s="44">
        <v>92.98</v>
      </c>
      <c r="F18" s="44">
        <v>98.616</v>
      </c>
      <c r="G18" s="44">
        <v>1.117</v>
      </c>
      <c r="H18" s="44">
        <v>1.1144000000000001</v>
      </c>
      <c r="I18" s="44">
        <v>102.07899999999999</v>
      </c>
    </row>
    <row r="19" spans="3:9" x14ac:dyDescent="0.25">
      <c r="C19" s="46">
        <v>44958</v>
      </c>
      <c r="D19" s="44">
        <v>99.867000000000004</v>
      </c>
      <c r="E19" s="44">
        <v>91.989000000000004</v>
      </c>
      <c r="F19" s="44">
        <v>98.616</v>
      </c>
      <c r="G19" s="44">
        <v>1.1200000000000001</v>
      </c>
      <c r="H19" s="44">
        <v>1.1144000000000001</v>
      </c>
      <c r="I19" s="44">
        <v>100.167</v>
      </c>
    </row>
    <row r="20" spans="3:9" x14ac:dyDescent="0.25">
      <c r="C20" s="46">
        <v>44986</v>
      </c>
      <c r="D20" s="44">
        <v>95.087000000000003</v>
      </c>
      <c r="E20" s="44">
        <v>91.17</v>
      </c>
      <c r="F20" s="44">
        <v>98.616</v>
      </c>
      <c r="G20" s="44">
        <v>1.1220000000000001</v>
      </c>
      <c r="H20" s="44">
        <v>1.1144000000000001</v>
      </c>
      <c r="I20" s="44">
        <v>95.387</v>
      </c>
    </row>
    <row r="21" spans="3:9" x14ac:dyDescent="0.25">
      <c r="C21" s="46">
        <v>45017</v>
      </c>
      <c r="D21" s="44">
        <v>66.387</v>
      </c>
      <c r="E21" s="44">
        <v>90.289000000000001</v>
      </c>
      <c r="F21" s="44">
        <v>93.870999999999995</v>
      </c>
      <c r="G21" s="44">
        <v>1.125</v>
      </c>
      <c r="H21" s="44">
        <v>1.1223000000000001</v>
      </c>
      <c r="I21" s="44">
        <v>66.387</v>
      </c>
    </row>
    <row r="22" spans="3:9" x14ac:dyDescent="0.25">
      <c r="C22" s="46">
        <v>45047</v>
      </c>
      <c r="D22" s="44">
        <v>60.292999999999999</v>
      </c>
      <c r="E22" s="44">
        <v>89.488</v>
      </c>
      <c r="F22" s="44">
        <v>93.870999999999995</v>
      </c>
      <c r="G22" s="44">
        <v>1.127</v>
      </c>
      <c r="H22" s="44">
        <v>1.1223000000000001</v>
      </c>
      <c r="I22" s="44">
        <v>60.292999999999999</v>
      </c>
    </row>
    <row r="23" spans="3:9" x14ac:dyDescent="0.25">
      <c r="C23" s="46">
        <v>45078</v>
      </c>
      <c r="D23" s="44">
        <v>57.987000000000002</v>
      </c>
      <c r="E23" s="44">
        <v>88.798000000000002</v>
      </c>
      <c r="F23" s="44">
        <v>93.870999999999995</v>
      </c>
      <c r="G23" s="44">
        <v>1.1299999999999999</v>
      </c>
      <c r="H23" s="44">
        <v>1.1223000000000001</v>
      </c>
      <c r="I23" s="44">
        <v>57.987000000000002</v>
      </c>
    </row>
    <row r="24" spans="3:9" x14ac:dyDescent="0.25">
      <c r="C24" s="46">
        <v>45108</v>
      </c>
      <c r="D24" s="44">
        <v>58.534999999999997</v>
      </c>
      <c r="E24" s="44">
        <v>88.126000000000005</v>
      </c>
      <c r="F24" s="44">
        <v>90.786000000000001</v>
      </c>
      <c r="G24" s="44">
        <v>1.1319999999999999</v>
      </c>
      <c r="H24" s="44">
        <v>1.1296999999999999</v>
      </c>
      <c r="I24" s="44">
        <v>58.534999999999997</v>
      </c>
    </row>
    <row r="25" spans="3:9" s="6" customFormat="1" hidden="1" x14ac:dyDescent="0.25">
      <c r="C25" s="41"/>
      <c r="D25" s="43"/>
      <c r="E25" s="43"/>
      <c r="F25" s="43"/>
      <c r="G25" s="43"/>
      <c r="H25" s="43"/>
      <c r="I25" s="43"/>
    </row>
    <row r="26" spans="3:9" x14ac:dyDescent="0.25">
      <c r="C26" s="46">
        <v>45139</v>
      </c>
      <c r="D26" s="44">
        <v>58.683999999999997</v>
      </c>
      <c r="E26" s="44">
        <v>87.528000000000006</v>
      </c>
      <c r="F26" s="44">
        <v>90.786000000000001</v>
      </c>
      <c r="G26" s="44">
        <v>1.1339999999999999</v>
      </c>
      <c r="H26" s="44">
        <v>1.1296999999999999</v>
      </c>
      <c r="I26" s="44">
        <v>58.683999999999997</v>
      </c>
    </row>
    <row r="27" spans="3:9" x14ac:dyDescent="0.25">
      <c r="C27" s="46">
        <v>45170</v>
      </c>
      <c r="D27" s="44">
        <v>59.722000000000001</v>
      </c>
      <c r="E27" s="44">
        <v>86.933000000000007</v>
      </c>
      <c r="F27" s="44">
        <v>90.786000000000001</v>
      </c>
      <c r="G27" s="44">
        <v>1.137</v>
      </c>
      <c r="H27" s="44">
        <v>1.1296999999999999</v>
      </c>
      <c r="I27" s="44">
        <v>59.722000000000001</v>
      </c>
    </row>
    <row r="28" spans="3:9" x14ac:dyDescent="0.25">
      <c r="C28" s="46">
        <v>45200</v>
      </c>
      <c r="D28" s="44">
        <v>58.37</v>
      </c>
      <c r="E28" s="44">
        <v>86.314999999999998</v>
      </c>
      <c r="F28" s="44">
        <v>88.527000000000001</v>
      </c>
      <c r="G28" s="44">
        <v>1.139</v>
      </c>
      <c r="H28" s="44">
        <v>1.1368</v>
      </c>
      <c r="I28" s="44">
        <v>58.37</v>
      </c>
    </row>
    <row r="29" spans="3:9" x14ac:dyDescent="0.25">
      <c r="C29" s="46">
        <v>45231</v>
      </c>
      <c r="D29" s="44">
        <v>58.744999999999997</v>
      </c>
      <c r="E29" s="44">
        <v>85.694000000000003</v>
      </c>
      <c r="F29" s="44">
        <v>88.527000000000001</v>
      </c>
      <c r="G29" s="44">
        <v>1.141</v>
      </c>
      <c r="H29" s="44">
        <v>1.1368</v>
      </c>
      <c r="I29" s="44">
        <v>58.744999999999997</v>
      </c>
    </row>
    <row r="30" spans="3:9" x14ac:dyDescent="0.25">
      <c r="C30" s="46">
        <v>45261</v>
      </c>
      <c r="D30" s="44">
        <v>59.210999999999999</v>
      </c>
      <c r="E30" s="44">
        <v>85.064999999999998</v>
      </c>
      <c r="F30" s="44">
        <v>88.527000000000001</v>
      </c>
      <c r="G30" s="44">
        <v>1.143</v>
      </c>
      <c r="H30" s="44">
        <v>1.1368</v>
      </c>
      <c r="I30" s="44">
        <v>59.210999999999999</v>
      </c>
    </row>
    <row r="31" spans="3:9" x14ac:dyDescent="0.25">
      <c r="C31" s="46">
        <v>45292</v>
      </c>
      <c r="D31" s="44">
        <v>55.783000000000001</v>
      </c>
      <c r="E31" s="44">
        <v>84.2</v>
      </c>
      <c r="F31" s="44">
        <v>86.61</v>
      </c>
      <c r="G31" s="44">
        <v>1.1459999999999999</v>
      </c>
      <c r="H31" s="44">
        <v>1.1435</v>
      </c>
      <c r="I31" s="44">
        <v>54.933</v>
      </c>
    </row>
    <row r="32" spans="3:9" x14ac:dyDescent="0.25">
      <c r="C32" s="46">
        <v>45323</v>
      </c>
      <c r="D32" s="44">
        <v>56.305999999999997</v>
      </c>
      <c r="E32" s="44">
        <v>83.68</v>
      </c>
      <c r="F32" s="44">
        <v>86.61</v>
      </c>
      <c r="G32" s="44">
        <v>1.1479999999999999</v>
      </c>
      <c r="H32" s="44">
        <v>1.1435</v>
      </c>
      <c r="I32" s="44">
        <v>55.456000000000003</v>
      </c>
    </row>
    <row r="33" spans="3:9" x14ac:dyDescent="0.25">
      <c r="C33" s="46">
        <v>45352</v>
      </c>
      <c r="D33" s="44">
        <v>54.244999999999997</v>
      </c>
      <c r="E33" s="44">
        <v>83.191000000000003</v>
      </c>
      <c r="F33" s="44">
        <v>86.61</v>
      </c>
      <c r="G33" s="44">
        <v>1.1499999999999999</v>
      </c>
      <c r="H33" s="44">
        <v>1.1435</v>
      </c>
      <c r="I33" s="44">
        <v>53.395000000000003</v>
      </c>
    </row>
    <row r="34" spans="3:9" x14ac:dyDescent="0.25">
      <c r="C34" s="46">
        <v>45383</v>
      </c>
      <c r="D34" s="44">
        <v>51.648000000000003</v>
      </c>
      <c r="E34" s="44">
        <v>82.709000000000003</v>
      </c>
      <c r="F34" s="44">
        <v>84.691000000000003</v>
      </c>
      <c r="G34" s="44">
        <v>1.1519999999999999</v>
      </c>
      <c r="H34" s="44">
        <v>1.1496999999999999</v>
      </c>
      <c r="I34" s="44">
        <v>50.798000000000002</v>
      </c>
    </row>
    <row r="35" spans="3:9" x14ac:dyDescent="0.25">
      <c r="C35" s="46">
        <v>45413</v>
      </c>
      <c r="D35" s="44">
        <v>46.558</v>
      </c>
      <c r="E35" s="44">
        <v>82.364000000000004</v>
      </c>
      <c r="F35" s="44">
        <v>84.691000000000003</v>
      </c>
      <c r="G35" s="44">
        <v>1.1539999999999999</v>
      </c>
      <c r="H35" s="44">
        <v>1.1496999999999999</v>
      </c>
      <c r="I35" s="44">
        <v>45.707999999999998</v>
      </c>
    </row>
    <row r="36" spans="3:9" x14ac:dyDescent="0.25">
      <c r="C36" s="46">
        <v>45444</v>
      </c>
      <c r="D36" s="44">
        <v>45.789000000000001</v>
      </c>
      <c r="E36" s="44">
        <v>82.022999999999996</v>
      </c>
      <c r="F36" s="44">
        <v>84.691000000000003</v>
      </c>
      <c r="G36" s="44">
        <v>1.1559999999999999</v>
      </c>
      <c r="H36" s="44">
        <v>1.1496999999999999</v>
      </c>
      <c r="I36" s="44">
        <v>44.939</v>
      </c>
    </row>
    <row r="37" spans="3:9" x14ac:dyDescent="0.25">
      <c r="C37" s="46">
        <v>45474</v>
      </c>
      <c r="D37" s="44">
        <v>45.2</v>
      </c>
      <c r="E37" s="44">
        <v>81.66</v>
      </c>
      <c r="F37" s="44">
        <v>83.028000000000006</v>
      </c>
      <c r="G37" s="44">
        <v>1.157</v>
      </c>
      <c r="H37" s="44">
        <v>1.1556</v>
      </c>
      <c r="I37" s="44">
        <v>44.35</v>
      </c>
    </row>
  </sheetData>
  <sheetProtection algorithmName="SHA-512" hashValue="EqoJAHSGTWRtypI/bbhZvvZrkVEvOD42aXq4KWGYRwJWWaZCrCxVt+uLSAST1HKWsdjpufu7iMzErWr1DM476g==" saltValue="iHBtVzeiOFDKEUZ4eE7DKw==" spinCount="100000" sheet="1" objects="1" scenarios="1"/>
  <mergeCells count="2">
    <mergeCell ref="C3:I3"/>
    <mergeCell ref="C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49E5F-8B7F-49B8-B286-86748DA09A95}">
  <sheetPr>
    <pageSetUpPr fitToPage="1"/>
  </sheetPr>
  <dimension ref="B1:I37"/>
  <sheetViews>
    <sheetView zoomScale="90" zoomScaleNormal="90" workbookViewId="0">
      <selection activeCell="K28" sqref="K28"/>
    </sheetView>
  </sheetViews>
  <sheetFormatPr baseColWidth="10" defaultRowHeight="15" x14ac:dyDescent="0.25"/>
  <cols>
    <col min="1" max="1" width="6" customWidth="1"/>
    <col min="2" max="2" width="14.7109375" style="1" bestFit="1" customWidth="1"/>
    <col min="3" max="3" width="7.5703125" style="1" bestFit="1" customWidth="1"/>
    <col min="4" max="4" width="23.140625" style="1" bestFit="1" customWidth="1"/>
    <col min="5" max="5" width="22.7109375" style="1" bestFit="1" customWidth="1"/>
    <col min="6" max="7" width="23.5703125" style="1" bestFit="1" customWidth="1"/>
    <col min="8" max="8" width="23.28515625" style="1" bestFit="1" customWidth="1"/>
  </cols>
  <sheetData>
    <row r="1" spans="2:9" x14ac:dyDescent="0.25">
      <c r="C1" s="58" t="s">
        <v>36</v>
      </c>
      <c r="D1" s="58"/>
      <c r="E1" s="58"/>
      <c r="F1" s="58"/>
      <c r="G1" s="58"/>
      <c r="H1" s="58"/>
    </row>
    <row r="2" spans="2:9" x14ac:dyDescent="0.25">
      <c r="C2" s="50" t="s">
        <v>34</v>
      </c>
      <c r="D2" s="50" t="s">
        <v>42</v>
      </c>
      <c r="E2" s="50" t="s">
        <v>42</v>
      </c>
      <c r="F2" s="50" t="s">
        <v>42</v>
      </c>
      <c r="G2" s="50" t="s">
        <v>42</v>
      </c>
      <c r="H2" s="50" t="s">
        <v>42</v>
      </c>
    </row>
    <row r="3" spans="2:9" x14ac:dyDescent="0.25">
      <c r="C3" s="50"/>
      <c r="D3" s="50" t="s">
        <v>0</v>
      </c>
      <c r="E3" s="50" t="s">
        <v>1</v>
      </c>
      <c r="F3" s="50" t="s">
        <v>9</v>
      </c>
      <c r="G3" s="50" t="s">
        <v>10</v>
      </c>
      <c r="H3" s="50" t="s">
        <v>11</v>
      </c>
    </row>
    <row r="4" spans="2:9" x14ac:dyDescent="0.25">
      <c r="C4" s="50"/>
      <c r="D4" s="50" t="s">
        <v>14</v>
      </c>
      <c r="E4" s="50" t="s">
        <v>13</v>
      </c>
      <c r="F4" s="50" t="s">
        <v>13</v>
      </c>
      <c r="G4" s="50" t="s">
        <v>13</v>
      </c>
      <c r="H4" s="50" t="s">
        <v>12</v>
      </c>
    </row>
    <row r="5" spans="2:9" x14ac:dyDescent="0.25">
      <c r="I5" s="54">
        <f>I21+I35</f>
        <v>35292000</v>
      </c>
    </row>
    <row r="6" spans="2:9" hidden="1" x14ac:dyDescent="0.25">
      <c r="D6" s="3"/>
      <c r="I6" s="55"/>
    </row>
    <row r="7" spans="2:9" hidden="1" x14ac:dyDescent="0.25">
      <c r="B7" s="1" t="s">
        <v>16</v>
      </c>
      <c r="D7" s="4">
        <v>1155.95</v>
      </c>
      <c r="E7" s="4">
        <v>109.83</v>
      </c>
      <c r="F7" s="4">
        <v>109.83</v>
      </c>
      <c r="G7" s="4">
        <v>109.83</v>
      </c>
      <c r="H7" s="4">
        <v>54.15</v>
      </c>
      <c r="I7" s="55"/>
    </row>
    <row r="8" spans="2:9" x14ac:dyDescent="0.25">
      <c r="I8" s="55"/>
    </row>
    <row r="9" spans="2:9" x14ac:dyDescent="0.25">
      <c r="C9" s="2">
        <v>44774</v>
      </c>
      <c r="D9" s="48">
        <v>20000</v>
      </c>
      <c r="E9" s="48">
        <v>1000</v>
      </c>
      <c r="F9" s="48">
        <v>6000</v>
      </c>
      <c r="G9" s="48">
        <v>40000</v>
      </c>
      <c r="H9" s="48">
        <v>1000</v>
      </c>
      <c r="I9" s="55"/>
    </row>
    <row r="10" spans="2:9" x14ac:dyDescent="0.25">
      <c r="C10" s="2">
        <v>44805</v>
      </c>
      <c r="D10" s="48">
        <v>524000</v>
      </c>
      <c r="E10" s="48">
        <v>30000</v>
      </c>
      <c r="F10" s="48">
        <v>35000</v>
      </c>
      <c r="G10" s="48">
        <v>40000</v>
      </c>
      <c r="H10" s="48">
        <v>5000</v>
      </c>
      <c r="I10" s="55"/>
    </row>
    <row r="11" spans="2:9" x14ac:dyDescent="0.25">
      <c r="C11" s="2">
        <v>44835</v>
      </c>
      <c r="D11" s="48">
        <v>974000</v>
      </c>
      <c r="E11" s="48">
        <v>197000</v>
      </c>
      <c r="F11" s="48">
        <v>42000</v>
      </c>
      <c r="G11" s="48">
        <v>40000</v>
      </c>
      <c r="H11" s="48">
        <v>5000</v>
      </c>
      <c r="I11" s="55"/>
    </row>
    <row r="12" spans="2:9" x14ac:dyDescent="0.25">
      <c r="C12" s="2">
        <v>44866</v>
      </c>
      <c r="D12" s="48">
        <v>1771000</v>
      </c>
      <c r="E12" s="48">
        <v>233000</v>
      </c>
      <c r="F12" s="48">
        <v>250000</v>
      </c>
      <c r="G12" s="48">
        <v>40000</v>
      </c>
      <c r="H12" s="48">
        <v>5000</v>
      </c>
      <c r="I12" s="55"/>
    </row>
    <row r="13" spans="2:9" x14ac:dyDescent="0.25">
      <c r="C13" s="2">
        <v>44896</v>
      </c>
      <c r="D13" s="48">
        <v>2250000</v>
      </c>
      <c r="E13" s="48">
        <v>199000</v>
      </c>
      <c r="F13" s="48">
        <v>270000</v>
      </c>
      <c r="G13" s="48">
        <v>40000</v>
      </c>
      <c r="H13" s="48">
        <v>5000</v>
      </c>
      <c r="I13" s="55"/>
    </row>
    <row r="14" spans="2:9" x14ac:dyDescent="0.25">
      <c r="C14" s="2">
        <v>44927</v>
      </c>
      <c r="D14" s="48">
        <v>2850000</v>
      </c>
      <c r="E14" s="48">
        <v>506000</v>
      </c>
      <c r="F14" s="48">
        <v>320000</v>
      </c>
      <c r="G14" s="48">
        <v>40000</v>
      </c>
      <c r="H14" s="48">
        <v>5000</v>
      </c>
      <c r="I14" s="55"/>
    </row>
    <row r="15" spans="2:9" x14ac:dyDescent="0.25">
      <c r="C15" s="2">
        <v>44958</v>
      </c>
      <c r="D15" s="48">
        <v>2137000</v>
      </c>
      <c r="E15" s="48">
        <v>223000</v>
      </c>
      <c r="F15" s="48">
        <v>220000</v>
      </c>
      <c r="G15" s="48">
        <v>40000</v>
      </c>
      <c r="H15" s="48">
        <v>5000</v>
      </c>
      <c r="I15" s="55"/>
    </row>
    <row r="16" spans="2:9" x14ac:dyDescent="0.25">
      <c r="C16" s="2">
        <v>44986</v>
      </c>
      <c r="D16" s="48">
        <v>1350000</v>
      </c>
      <c r="E16" s="48">
        <v>213000</v>
      </c>
      <c r="F16" s="48">
        <v>140000</v>
      </c>
      <c r="G16" s="48">
        <v>40000</v>
      </c>
      <c r="H16" s="48">
        <v>5000</v>
      </c>
      <c r="I16" s="55"/>
    </row>
    <row r="17" spans="3:9" x14ac:dyDescent="0.25">
      <c r="C17" s="2">
        <v>45017</v>
      </c>
      <c r="D17" s="48">
        <v>1250000</v>
      </c>
      <c r="E17" s="48">
        <v>66000</v>
      </c>
      <c r="F17" s="48">
        <v>150000</v>
      </c>
      <c r="G17" s="48">
        <v>40000</v>
      </c>
      <c r="H17" s="48">
        <v>5000</v>
      </c>
      <c r="I17" s="55"/>
    </row>
    <row r="18" spans="3:9" x14ac:dyDescent="0.25">
      <c r="C18" s="2">
        <v>45047</v>
      </c>
      <c r="D18" s="48">
        <v>429000</v>
      </c>
      <c r="E18" s="48">
        <v>23000</v>
      </c>
      <c r="F18" s="48">
        <v>55000</v>
      </c>
      <c r="G18" s="48">
        <v>40000</v>
      </c>
      <c r="H18" s="48">
        <v>5000</v>
      </c>
      <c r="I18" s="55"/>
    </row>
    <row r="19" spans="3:9" x14ac:dyDescent="0.25">
      <c r="C19" s="2">
        <v>45078</v>
      </c>
      <c r="D19" s="48">
        <v>330000</v>
      </c>
      <c r="E19" s="48">
        <v>14000</v>
      </c>
      <c r="F19" s="48">
        <v>6000</v>
      </c>
      <c r="G19" s="48">
        <v>40000</v>
      </c>
      <c r="H19" s="48">
        <v>5000</v>
      </c>
      <c r="I19" s="55"/>
    </row>
    <row r="20" spans="3:9" x14ac:dyDescent="0.25">
      <c r="C20" s="2">
        <v>45108</v>
      </c>
      <c r="D20" s="48">
        <v>23000</v>
      </c>
      <c r="E20" s="48">
        <v>1000</v>
      </c>
      <c r="F20" s="48">
        <v>6000</v>
      </c>
      <c r="G20" s="48">
        <v>40000</v>
      </c>
      <c r="H20" s="48">
        <v>1000</v>
      </c>
      <c r="I20" s="55"/>
    </row>
    <row r="21" spans="3:9" x14ac:dyDescent="0.25">
      <c r="C21" s="2"/>
      <c r="D21" s="49">
        <f>SUM(D9:D20)</f>
        <v>13908000</v>
      </c>
      <c r="E21" s="49">
        <f t="shared" ref="E21:H21" si="0">SUM(E9:E20)</f>
        <v>1706000</v>
      </c>
      <c r="F21" s="49">
        <f t="shared" si="0"/>
        <v>1500000</v>
      </c>
      <c r="G21" s="49">
        <f t="shared" si="0"/>
        <v>480000</v>
      </c>
      <c r="H21" s="49">
        <f t="shared" si="0"/>
        <v>52000</v>
      </c>
      <c r="I21" s="54">
        <f>SUM(D21:H21)</f>
        <v>17646000</v>
      </c>
    </row>
    <row r="22" spans="3:9" x14ac:dyDescent="0.25">
      <c r="C22" s="2"/>
      <c r="D22" s="48"/>
      <c r="E22" s="39"/>
      <c r="F22" s="39"/>
      <c r="G22" s="39"/>
      <c r="H22" s="39"/>
      <c r="I22" s="55"/>
    </row>
    <row r="23" spans="3:9" x14ac:dyDescent="0.25">
      <c r="C23" s="2">
        <v>45139</v>
      </c>
      <c r="D23" s="48">
        <v>20000</v>
      </c>
      <c r="E23" s="48">
        <v>1000</v>
      </c>
      <c r="F23" s="48">
        <v>6000</v>
      </c>
      <c r="G23" s="48">
        <v>40000</v>
      </c>
      <c r="H23" s="48">
        <v>1000</v>
      </c>
      <c r="I23" s="55"/>
    </row>
    <row r="24" spans="3:9" x14ac:dyDescent="0.25">
      <c r="C24" s="2">
        <v>45170</v>
      </c>
      <c r="D24" s="48">
        <v>524000</v>
      </c>
      <c r="E24" s="48">
        <v>30000</v>
      </c>
      <c r="F24" s="48">
        <v>35000</v>
      </c>
      <c r="G24" s="48">
        <v>40000</v>
      </c>
      <c r="H24" s="48">
        <v>5000</v>
      </c>
      <c r="I24" s="55"/>
    </row>
    <row r="25" spans="3:9" x14ac:dyDescent="0.25">
      <c r="C25" s="2">
        <v>45200</v>
      </c>
      <c r="D25" s="48">
        <v>974000</v>
      </c>
      <c r="E25" s="48">
        <v>197000</v>
      </c>
      <c r="F25" s="48">
        <v>42000</v>
      </c>
      <c r="G25" s="48">
        <v>40000</v>
      </c>
      <c r="H25" s="48">
        <v>5000</v>
      </c>
      <c r="I25" s="55"/>
    </row>
    <row r="26" spans="3:9" x14ac:dyDescent="0.25">
      <c r="C26" s="2">
        <v>45231</v>
      </c>
      <c r="D26" s="48">
        <v>1771000</v>
      </c>
      <c r="E26" s="48">
        <v>233000</v>
      </c>
      <c r="F26" s="48">
        <v>250000</v>
      </c>
      <c r="G26" s="48">
        <v>40000</v>
      </c>
      <c r="H26" s="48">
        <v>5000</v>
      </c>
      <c r="I26" s="55"/>
    </row>
    <row r="27" spans="3:9" x14ac:dyDescent="0.25">
      <c r="C27" s="2">
        <v>45261</v>
      </c>
      <c r="D27" s="48">
        <v>2250000</v>
      </c>
      <c r="E27" s="48">
        <v>199000</v>
      </c>
      <c r="F27" s="48">
        <v>270000</v>
      </c>
      <c r="G27" s="48">
        <v>40000</v>
      </c>
      <c r="H27" s="48">
        <v>5000</v>
      </c>
      <c r="I27" s="55"/>
    </row>
    <row r="28" spans="3:9" x14ac:dyDescent="0.25">
      <c r="C28" s="2">
        <v>45292</v>
      </c>
      <c r="D28" s="48">
        <v>2850000</v>
      </c>
      <c r="E28" s="48">
        <v>506000</v>
      </c>
      <c r="F28" s="48">
        <v>320000</v>
      </c>
      <c r="G28" s="48">
        <v>40000</v>
      </c>
      <c r="H28" s="48">
        <v>5000</v>
      </c>
      <c r="I28" s="55"/>
    </row>
    <row r="29" spans="3:9" x14ac:dyDescent="0.25">
      <c r="C29" s="2">
        <v>45323</v>
      </c>
      <c r="D29" s="48">
        <v>2137000</v>
      </c>
      <c r="E29" s="48">
        <v>223000</v>
      </c>
      <c r="F29" s="48">
        <v>220000</v>
      </c>
      <c r="G29" s="48">
        <v>40000</v>
      </c>
      <c r="H29" s="48">
        <v>5000</v>
      </c>
      <c r="I29" s="55"/>
    </row>
    <row r="30" spans="3:9" x14ac:dyDescent="0.25">
      <c r="C30" s="2">
        <v>45352</v>
      </c>
      <c r="D30" s="48">
        <v>1350000</v>
      </c>
      <c r="E30" s="48">
        <v>213000</v>
      </c>
      <c r="F30" s="48">
        <v>140000</v>
      </c>
      <c r="G30" s="48">
        <v>40000</v>
      </c>
      <c r="H30" s="48">
        <v>5000</v>
      </c>
      <c r="I30" s="55"/>
    </row>
    <row r="31" spans="3:9" x14ac:dyDescent="0.25">
      <c r="C31" s="2">
        <v>45383</v>
      </c>
      <c r="D31" s="48">
        <v>1250000</v>
      </c>
      <c r="E31" s="48">
        <v>66000</v>
      </c>
      <c r="F31" s="48">
        <v>150000</v>
      </c>
      <c r="G31" s="48">
        <v>40000</v>
      </c>
      <c r="H31" s="48">
        <v>5000</v>
      </c>
      <c r="I31" s="55"/>
    </row>
    <row r="32" spans="3:9" x14ac:dyDescent="0.25">
      <c r="C32" s="2">
        <v>45413</v>
      </c>
      <c r="D32" s="48">
        <v>429000</v>
      </c>
      <c r="E32" s="48">
        <v>23000</v>
      </c>
      <c r="F32" s="48">
        <v>55000</v>
      </c>
      <c r="G32" s="48">
        <v>40000</v>
      </c>
      <c r="H32" s="48">
        <v>5000</v>
      </c>
      <c r="I32" s="55"/>
    </row>
    <row r="33" spans="3:9" x14ac:dyDescent="0.25">
      <c r="C33" s="2">
        <v>45444</v>
      </c>
      <c r="D33" s="48">
        <v>330000</v>
      </c>
      <c r="E33" s="48">
        <v>14000</v>
      </c>
      <c r="F33" s="48">
        <v>6000</v>
      </c>
      <c r="G33" s="48">
        <v>40000</v>
      </c>
      <c r="H33" s="48">
        <v>5000</v>
      </c>
      <c r="I33" s="55"/>
    </row>
    <row r="34" spans="3:9" x14ac:dyDescent="0.25">
      <c r="C34" s="2">
        <v>45474</v>
      </c>
      <c r="D34" s="48">
        <v>23000</v>
      </c>
      <c r="E34" s="48">
        <v>1000</v>
      </c>
      <c r="F34" s="48">
        <v>6000</v>
      </c>
      <c r="G34" s="48">
        <v>40000</v>
      </c>
      <c r="H34" s="48">
        <v>1000</v>
      </c>
      <c r="I34" s="55"/>
    </row>
    <row r="35" spans="3:9" x14ac:dyDescent="0.25">
      <c r="D35" s="49">
        <f>SUM(D23:D34)</f>
        <v>13908000</v>
      </c>
      <c r="E35" s="49">
        <f t="shared" ref="E35:H35" si="1">SUM(E23:E34)</f>
        <v>1706000</v>
      </c>
      <c r="F35" s="49">
        <f t="shared" si="1"/>
        <v>1500000</v>
      </c>
      <c r="G35" s="49">
        <f t="shared" si="1"/>
        <v>480000</v>
      </c>
      <c r="H35" s="49">
        <f t="shared" si="1"/>
        <v>52000</v>
      </c>
      <c r="I35" s="54">
        <f>SUM(D35:H35)</f>
        <v>17646000</v>
      </c>
    </row>
    <row r="37" spans="3:9" x14ac:dyDescent="0.25">
      <c r="C37" s="50" t="s">
        <v>43</v>
      </c>
      <c r="D37" s="53">
        <f>D21+D35</f>
        <v>27816000</v>
      </c>
      <c r="E37" s="53">
        <f>E21+E35</f>
        <v>3412000</v>
      </c>
      <c r="F37" s="53">
        <f>F21+F35</f>
        <v>3000000</v>
      </c>
      <c r="G37" s="53">
        <f>G21+G35</f>
        <v>960000</v>
      </c>
      <c r="H37" s="53">
        <f>H21+H35</f>
        <v>104000</v>
      </c>
    </row>
  </sheetData>
  <sheetProtection algorithmName="SHA-512" hashValue="kprxQWybyPA/QT3phIrSfmI4J+uv7rsmijy6hqc2FYJdV/qtn+SucCC/gcm+zRKu/Cn5cfCLpXIFH/by6qLJWw==" saltValue="B9ZL9qaXQbqTZFWs4Furaw==" spinCount="100000" sheet="1" objects="1" scenarios="1"/>
  <mergeCells count="1">
    <mergeCell ref="C1:H1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4B00C-194B-4FC7-8A87-FE3E9AC925AD}">
  <dimension ref="A1:N63"/>
  <sheetViews>
    <sheetView tabSelected="1" zoomScaleNormal="100" zoomScaleSheetLayoutView="90" workbookViewId="0">
      <selection activeCell="E2" sqref="E2"/>
    </sheetView>
  </sheetViews>
  <sheetFormatPr baseColWidth="10" defaultColWidth="11.42578125" defaultRowHeight="15" x14ac:dyDescent="0.25"/>
  <cols>
    <col min="1" max="1" width="3.5703125" style="1" customWidth="1"/>
    <col min="2" max="2" width="2.28515625" style="1" bestFit="1" customWidth="1"/>
    <col min="3" max="3" width="28.140625" style="1" bestFit="1" customWidth="1"/>
    <col min="4" max="4" width="12" style="1" customWidth="1"/>
    <col min="5" max="5" width="23.140625" style="1" bestFit="1" customWidth="1"/>
    <col min="6" max="6" width="9.85546875" style="1" bestFit="1" customWidth="1"/>
    <col min="7" max="7" width="22.7109375" style="1" bestFit="1" customWidth="1"/>
    <col min="8" max="8" width="9.85546875" style="1" bestFit="1" customWidth="1"/>
    <col min="9" max="9" width="23.42578125" style="1" bestFit="1" customWidth="1"/>
    <col min="10" max="10" width="8.140625" style="1" customWidth="1"/>
    <col min="11" max="11" width="23.7109375" style="1" bestFit="1" customWidth="1"/>
    <col min="12" max="12" width="8.140625" style="1" bestFit="1" customWidth="1"/>
    <col min="13" max="13" width="23.42578125" style="1" bestFit="1" customWidth="1"/>
    <col min="14" max="14" width="27.7109375" style="1" customWidth="1"/>
    <col min="15" max="15" width="16.85546875" style="1" customWidth="1"/>
    <col min="16" max="16" width="21.7109375" style="1" bestFit="1" customWidth="1"/>
    <col min="17" max="16384" width="11.42578125" style="1"/>
  </cols>
  <sheetData>
    <row r="1" spans="1:13" ht="34.5" customHeight="1" x14ac:dyDescent="0.25">
      <c r="C1" s="59" t="s">
        <v>37</v>
      </c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13" x14ac:dyDescent="0.25">
      <c r="C2" s="1" t="s">
        <v>18</v>
      </c>
      <c r="E2" s="66"/>
    </row>
    <row r="3" spans="1:13" x14ac:dyDescent="0.25">
      <c r="C3" s="60" t="s">
        <v>24</v>
      </c>
      <c r="D3" s="60"/>
      <c r="E3" s="61" t="s">
        <v>28</v>
      </c>
      <c r="F3" s="61"/>
      <c r="G3" s="61"/>
      <c r="H3" s="61"/>
      <c r="I3" s="61"/>
      <c r="J3" s="61"/>
      <c r="K3" s="61"/>
      <c r="L3" s="61"/>
      <c r="M3" s="61"/>
    </row>
    <row r="4" spans="1:13" ht="84" customHeight="1" x14ac:dyDescent="0.25">
      <c r="C4" s="1" t="s">
        <v>17</v>
      </c>
      <c r="D4" s="52" t="s">
        <v>38</v>
      </c>
      <c r="E4" s="65"/>
      <c r="G4" s="65"/>
      <c r="H4" s="5"/>
      <c r="I4" s="65"/>
      <c r="J4" s="5"/>
      <c r="K4" s="65"/>
      <c r="L4" s="5"/>
      <c r="M4" s="65"/>
    </row>
    <row r="5" spans="1:13" s="6" customFormat="1" x14ac:dyDescent="0.25">
      <c r="E5" s="7" t="s">
        <v>41</v>
      </c>
      <c r="G5" s="7" t="s">
        <v>41</v>
      </c>
      <c r="H5" s="5"/>
      <c r="I5" s="7" t="s">
        <v>41</v>
      </c>
      <c r="J5" s="5"/>
      <c r="K5" s="7" t="s">
        <v>41</v>
      </c>
      <c r="L5" s="5"/>
      <c r="M5" s="7" t="s">
        <v>41</v>
      </c>
    </row>
    <row r="6" spans="1:13" s="6" customFormat="1" x14ac:dyDescent="0.25">
      <c r="E6" s="8"/>
      <c r="G6" s="8"/>
      <c r="I6" s="8"/>
      <c r="K6" s="8"/>
      <c r="M6" s="8"/>
    </row>
    <row r="7" spans="1:13" s="6" customFormat="1" x14ac:dyDescent="0.25">
      <c r="E7" s="8"/>
    </row>
    <row r="8" spans="1:13" x14ac:dyDescent="0.25">
      <c r="E8" s="1" t="s">
        <v>2</v>
      </c>
      <c r="G8" s="1" t="s">
        <v>2</v>
      </c>
      <c r="I8" s="1" t="s">
        <v>2</v>
      </c>
      <c r="K8" s="1" t="s">
        <v>2</v>
      </c>
      <c r="M8" s="1" t="s">
        <v>2</v>
      </c>
    </row>
    <row r="9" spans="1:13" x14ac:dyDescent="0.25">
      <c r="E9" s="1" t="s">
        <v>0</v>
      </c>
      <c r="G9" s="1" t="s">
        <v>1</v>
      </c>
      <c r="I9" s="1" t="s">
        <v>9</v>
      </c>
      <c r="K9" s="1" t="s">
        <v>10</v>
      </c>
      <c r="M9" s="1" t="s">
        <v>11</v>
      </c>
    </row>
    <row r="10" spans="1:13" x14ac:dyDescent="0.25">
      <c r="C10" s="1" t="s">
        <v>15</v>
      </c>
      <c r="E10" s="1" t="s">
        <v>14</v>
      </c>
      <c r="G10" s="1" t="s">
        <v>13</v>
      </c>
      <c r="I10" s="1" t="s">
        <v>13</v>
      </c>
      <c r="K10" s="1" t="s">
        <v>13</v>
      </c>
      <c r="M10" s="1" t="s">
        <v>12</v>
      </c>
    </row>
    <row r="11" spans="1:13" ht="15.75" thickBot="1" x14ac:dyDescent="0.3">
      <c r="E11" s="3"/>
      <c r="F11" s="3"/>
    </row>
    <row r="12" spans="1:13" x14ac:dyDescent="0.25">
      <c r="A12" s="62" t="s">
        <v>29</v>
      </c>
      <c r="B12" s="11"/>
      <c r="C12" s="12" t="s">
        <v>25</v>
      </c>
      <c r="D12" s="12"/>
      <c r="E12" s="13">
        <v>1188.51</v>
      </c>
      <c r="F12" s="13"/>
      <c r="G12" s="13">
        <v>115.98</v>
      </c>
      <c r="H12" s="13"/>
      <c r="I12" s="13">
        <v>115.98</v>
      </c>
      <c r="J12" s="13"/>
      <c r="K12" s="13">
        <v>115.98</v>
      </c>
      <c r="L12" s="13"/>
      <c r="M12" s="14">
        <v>55.86</v>
      </c>
    </row>
    <row r="13" spans="1:13" x14ac:dyDescent="0.25">
      <c r="A13" s="63"/>
      <c r="B13" s="15">
        <v>1</v>
      </c>
      <c r="C13" s="16" t="s">
        <v>26</v>
      </c>
      <c r="D13" s="16"/>
      <c r="E13" s="17">
        <f>E12*12</f>
        <v>14262.119999999999</v>
      </c>
      <c r="F13" s="18"/>
      <c r="G13" s="17">
        <f t="shared" ref="G13:M13" si="0">G12*12</f>
        <v>1391.76</v>
      </c>
      <c r="H13" s="18"/>
      <c r="I13" s="17">
        <f t="shared" si="0"/>
        <v>1391.76</v>
      </c>
      <c r="J13" s="18"/>
      <c r="K13" s="17">
        <f t="shared" si="0"/>
        <v>1391.76</v>
      </c>
      <c r="L13" s="18"/>
      <c r="M13" s="19">
        <f t="shared" si="0"/>
        <v>670.31999999999994</v>
      </c>
    </row>
    <row r="14" spans="1:13" s="6" customFormat="1" x14ac:dyDescent="0.25">
      <c r="A14" s="63"/>
      <c r="B14" s="20"/>
      <c r="C14" s="7"/>
      <c r="D14" s="7"/>
      <c r="E14" s="21"/>
      <c r="F14" s="21"/>
      <c r="G14" s="21"/>
      <c r="H14" s="21"/>
      <c r="I14" s="21"/>
      <c r="J14" s="21"/>
      <c r="K14" s="21"/>
      <c r="L14" s="21"/>
      <c r="M14" s="22"/>
    </row>
    <row r="15" spans="1:13" x14ac:dyDescent="0.25">
      <c r="A15" s="63"/>
      <c r="B15" s="15"/>
      <c r="C15" s="37" t="s">
        <v>20</v>
      </c>
      <c r="D15" s="16" t="s">
        <v>21</v>
      </c>
      <c r="E15" s="18" t="s">
        <v>22</v>
      </c>
      <c r="F15" s="16" t="s">
        <v>21</v>
      </c>
      <c r="G15" s="18" t="s">
        <v>22</v>
      </c>
      <c r="H15" s="16" t="s">
        <v>21</v>
      </c>
      <c r="I15" s="18" t="s">
        <v>22</v>
      </c>
      <c r="J15" s="16" t="s">
        <v>21</v>
      </c>
      <c r="K15" s="18" t="s">
        <v>22</v>
      </c>
      <c r="L15" s="16" t="s">
        <v>21</v>
      </c>
      <c r="M15" s="23" t="s">
        <v>22</v>
      </c>
    </row>
    <row r="16" spans="1:13" x14ac:dyDescent="0.25">
      <c r="A16" s="63"/>
      <c r="B16" s="15"/>
      <c r="C16" s="38">
        <v>44774</v>
      </c>
      <c r="D16" s="24">
        <f>'consumopliegos2022_24m+24m'!D9</f>
        <v>20000</v>
      </c>
      <c r="E16" s="25">
        <f>IF($E$4=0,0,IF($E$4&gt;0,D16*((datosmercado!I13+$E$4)/1000)))</f>
        <v>0</v>
      </c>
      <c r="F16" s="24">
        <f>'consumopliegos2022_24m+24m'!E9</f>
        <v>1000</v>
      </c>
      <c r="G16" s="25">
        <f>IF($G$4=0,0,IF($G$4&gt;0,F16*(datosmercado!I13+$G$4)/1000))</f>
        <v>0</v>
      </c>
      <c r="H16" s="24">
        <f>'consumopliegos2022_24m+24m'!F9</f>
        <v>6000</v>
      </c>
      <c r="I16" s="25">
        <f>IF($I$4=0,0,IF($I$4&gt;0,H16*(datosmercado!I13+$I$4)/1000))</f>
        <v>0</v>
      </c>
      <c r="J16" s="24">
        <f>'consumopliegos2022_24m+24m'!G9</f>
        <v>40000</v>
      </c>
      <c r="K16" s="25">
        <f>IF($K$4=0,0,IF($K$4&gt;0,J16*(datosmercado!I13+$K$4)/1000))</f>
        <v>0</v>
      </c>
      <c r="L16" s="24">
        <f>'consumopliegos2022_24m+24m'!H9</f>
        <v>1000</v>
      </c>
      <c r="M16" s="26">
        <f>IF($M$4=0,0,IF($M$4&gt;0,L16*(datosmercado!I13+$M$4)/1000))</f>
        <v>0</v>
      </c>
    </row>
    <row r="17" spans="1:13" x14ac:dyDescent="0.25">
      <c r="A17" s="63"/>
      <c r="B17" s="15"/>
      <c r="C17" s="38">
        <v>44805</v>
      </c>
      <c r="D17" s="24">
        <f>'consumopliegos2022_24m+24m'!D10</f>
        <v>524000</v>
      </c>
      <c r="E17" s="25">
        <f>IF($E$4=0,0,IF($E$4&gt;0,D17*((datosmercado!I14+$E$4)/1000)))</f>
        <v>0</v>
      </c>
      <c r="F17" s="24">
        <f>'consumopliegos2022_24m+24m'!E10</f>
        <v>30000</v>
      </c>
      <c r="G17" s="25">
        <f>IF($G$4=0,0,IF($G$4&gt;0,F17*(datosmercado!I14+$G$4)/1000))</f>
        <v>0</v>
      </c>
      <c r="H17" s="24">
        <f>'consumopliegos2022_24m+24m'!F10</f>
        <v>35000</v>
      </c>
      <c r="I17" s="25">
        <f>IF($I$4=0,0,IF($I$4&gt;0,H17*(datosmercado!I14+$I$4)/1000))</f>
        <v>0</v>
      </c>
      <c r="J17" s="24">
        <f>'consumopliegos2022_24m+24m'!G10</f>
        <v>40000</v>
      </c>
      <c r="K17" s="25">
        <f>IF($K$4=0,0,IF($K$4&gt;0,J17*(datosmercado!I14+$K$4)/1000))</f>
        <v>0</v>
      </c>
      <c r="L17" s="24">
        <f>'consumopliegos2022_24m+24m'!H10</f>
        <v>5000</v>
      </c>
      <c r="M17" s="26">
        <f>IF($M$4=0,0,IF($M$4&gt;0,L17*(datosmercado!I14+$M$4)/1000))</f>
        <v>0</v>
      </c>
    </row>
    <row r="18" spans="1:13" x14ac:dyDescent="0.25">
      <c r="A18" s="63"/>
      <c r="B18" s="15"/>
      <c r="C18" s="38">
        <v>44835</v>
      </c>
      <c r="D18" s="24">
        <f>'consumopliegos2022_24m+24m'!D11</f>
        <v>974000</v>
      </c>
      <c r="E18" s="25">
        <f>IF($E$4=0,0,IF($E$4&gt;0,D18*((datosmercado!I15+$E$4)/1000)))</f>
        <v>0</v>
      </c>
      <c r="F18" s="24">
        <f>'consumopliegos2022_24m+24m'!E11</f>
        <v>197000</v>
      </c>
      <c r="G18" s="25">
        <f>IF($G$4=0,0,IF($G$4&gt;0,F18*(datosmercado!I15+$G$4)/1000))</f>
        <v>0</v>
      </c>
      <c r="H18" s="24">
        <f>'consumopliegos2022_24m+24m'!F11</f>
        <v>42000</v>
      </c>
      <c r="I18" s="25">
        <f>IF($I$4=0,0,IF($I$4&gt;0,H18*(datosmercado!I15+$I$4)/1000))</f>
        <v>0</v>
      </c>
      <c r="J18" s="24">
        <f>'consumopliegos2022_24m+24m'!G11</f>
        <v>40000</v>
      </c>
      <c r="K18" s="25">
        <f>IF($K$4=0,0,IF($K$4&gt;0,J18*(datosmercado!I15+$K$4)/1000))</f>
        <v>0</v>
      </c>
      <c r="L18" s="24">
        <f>'consumopliegos2022_24m+24m'!H11</f>
        <v>5000</v>
      </c>
      <c r="M18" s="26">
        <f>IF($M$4=0,0,IF($M$4&gt;0,L18*(datosmercado!I15+$M$4)/1000))</f>
        <v>0</v>
      </c>
    </row>
    <row r="19" spans="1:13" x14ac:dyDescent="0.25">
      <c r="A19" s="63"/>
      <c r="B19" s="15"/>
      <c r="C19" s="38">
        <v>44866</v>
      </c>
      <c r="D19" s="24">
        <f>'consumopliegos2022_24m+24m'!D12</f>
        <v>1771000</v>
      </c>
      <c r="E19" s="25">
        <f>IF($E$4=0,0,IF($E$4&gt;0,D19*((datosmercado!I16+$E$4)/1000)))</f>
        <v>0</v>
      </c>
      <c r="F19" s="24">
        <f>'consumopliegos2022_24m+24m'!E12</f>
        <v>233000</v>
      </c>
      <c r="G19" s="25">
        <f>IF($G$4=0,0,IF($G$4&gt;0,F19*(datosmercado!I16+$G$4)/1000))</f>
        <v>0</v>
      </c>
      <c r="H19" s="24">
        <f>'consumopliegos2022_24m+24m'!F12</f>
        <v>250000</v>
      </c>
      <c r="I19" s="25">
        <f>IF($I$4=0,0,IF($I$4&gt;0,H19*(datosmercado!I16+$I$4)/1000))</f>
        <v>0</v>
      </c>
      <c r="J19" s="24">
        <f>'consumopliegos2022_24m+24m'!G12</f>
        <v>40000</v>
      </c>
      <c r="K19" s="25">
        <f>IF($K$4=0,0,IF($K$4&gt;0,J19*(datosmercado!I16+$K$4)/1000))</f>
        <v>0</v>
      </c>
      <c r="L19" s="24">
        <f>'consumopliegos2022_24m+24m'!H12</f>
        <v>5000</v>
      </c>
      <c r="M19" s="26">
        <f>IF($M$4=0,0,IF($M$4&gt;0,L19*(datosmercado!I16+$M$4)/1000))</f>
        <v>0</v>
      </c>
    </row>
    <row r="20" spans="1:13" x14ac:dyDescent="0.25">
      <c r="A20" s="63"/>
      <c r="B20" s="15"/>
      <c r="C20" s="38">
        <v>44896</v>
      </c>
      <c r="D20" s="24">
        <f>'consumopliegos2022_24m+24m'!D13</f>
        <v>2250000</v>
      </c>
      <c r="E20" s="25">
        <f>IF($E$4=0,0,IF($E$4&gt;0,D20*((datosmercado!I17+$E$4)/1000)))</f>
        <v>0</v>
      </c>
      <c r="F20" s="24">
        <f>'consumopliegos2022_24m+24m'!E13</f>
        <v>199000</v>
      </c>
      <c r="G20" s="25">
        <f>IF($G$4=0,0,IF($G$4&gt;0,F20*(datosmercado!I17+$G$4)/1000))</f>
        <v>0</v>
      </c>
      <c r="H20" s="24">
        <f>'consumopliegos2022_24m+24m'!F13</f>
        <v>270000</v>
      </c>
      <c r="I20" s="25">
        <f>IF($I$4=0,0,IF($I$4&gt;0,H20*(datosmercado!I17+$I$4)/1000))</f>
        <v>0</v>
      </c>
      <c r="J20" s="24">
        <f>'consumopliegos2022_24m+24m'!G13</f>
        <v>40000</v>
      </c>
      <c r="K20" s="25">
        <f>IF($K$4=0,0,IF($K$4&gt;0,J20*(datosmercado!I17+$K$4)/1000))</f>
        <v>0</v>
      </c>
      <c r="L20" s="24">
        <f>'consumopliegos2022_24m+24m'!H13</f>
        <v>5000</v>
      </c>
      <c r="M20" s="26">
        <f>IF($M$4=0,0,IF($M$4&gt;0,L20*(datosmercado!I17+$M$4)/1000))</f>
        <v>0</v>
      </c>
    </row>
    <row r="21" spans="1:13" x14ac:dyDescent="0.25">
      <c r="A21" s="63"/>
      <c r="B21" s="15"/>
      <c r="C21" s="38">
        <v>44927</v>
      </c>
      <c r="D21" s="24">
        <f>'consumopliegos2022_24m+24m'!D14</f>
        <v>2850000</v>
      </c>
      <c r="E21" s="25">
        <f>IF($E$4=0,0,IF($E$4&gt;0,D21*((datosmercado!I18+$E$4)/1000)))</f>
        <v>0</v>
      </c>
      <c r="F21" s="24">
        <f>'consumopliegos2022_24m+24m'!E14</f>
        <v>506000</v>
      </c>
      <c r="G21" s="25">
        <f>IF($G$4=0,0,IF($G$4&gt;0,F21*(datosmercado!I18+$G$4)/1000))</f>
        <v>0</v>
      </c>
      <c r="H21" s="24">
        <f>'consumopliegos2022_24m+24m'!F14</f>
        <v>320000</v>
      </c>
      <c r="I21" s="25">
        <f>IF($I$4=0,0,IF($I$4&gt;0,H21*(datosmercado!I18+$I$4)/1000))</f>
        <v>0</v>
      </c>
      <c r="J21" s="24">
        <f>'consumopliegos2022_24m+24m'!G14</f>
        <v>40000</v>
      </c>
      <c r="K21" s="25">
        <f>IF($K$4=0,0,IF($K$4&gt;0,J21*(datosmercado!I18+$K$4)/1000))</f>
        <v>0</v>
      </c>
      <c r="L21" s="24">
        <f>'consumopliegos2022_24m+24m'!H14</f>
        <v>5000</v>
      </c>
      <c r="M21" s="26">
        <f>IF($M$4=0,0,IF($M$4&gt;0,L21*(datosmercado!I18+$M$4)/1000))</f>
        <v>0</v>
      </c>
    </row>
    <row r="22" spans="1:13" x14ac:dyDescent="0.25">
      <c r="A22" s="63"/>
      <c r="B22" s="15"/>
      <c r="C22" s="38">
        <v>44958</v>
      </c>
      <c r="D22" s="24">
        <f>'consumopliegos2022_24m+24m'!D15</f>
        <v>2137000</v>
      </c>
      <c r="E22" s="25">
        <f>IF($E$4=0,0,IF($E$4&gt;0,D22*((datosmercado!I19+$E$4)/1000)))</f>
        <v>0</v>
      </c>
      <c r="F22" s="24">
        <f>'consumopliegos2022_24m+24m'!E15</f>
        <v>223000</v>
      </c>
      <c r="G22" s="25">
        <f>IF($G$4=0,0,IF($G$4&gt;0,F22*(datosmercado!I19+$G$4)/1000))</f>
        <v>0</v>
      </c>
      <c r="H22" s="24">
        <f>'consumopliegos2022_24m+24m'!F15</f>
        <v>220000</v>
      </c>
      <c r="I22" s="25">
        <f>IF($I$4=0,0,IF($I$4&gt;0,H22*(datosmercado!I19+$I$4)/1000))</f>
        <v>0</v>
      </c>
      <c r="J22" s="24">
        <f>'consumopliegos2022_24m+24m'!G15</f>
        <v>40000</v>
      </c>
      <c r="K22" s="25">
        <f>IF($K$4=0,0,IF($K$4&gt;0,J22*(datosmercado!I19+$K$4)/1000))</f>
        <v>0</v>
      </c>
      <c r="L22" s="24">
        <f>'consumopliegos2022_24m+24m'!H15</f>
        <v>5000</v>
      </c>
      <c r="M22" s="26">
        <f>IF($M$4=0,0,IF($M$4&gt;0,L22*(datosmercado!I19+$M$4)/1000))</f>
        <v>0</v>
      </c>
    </row>
    <row r="23" spans="1:13" x14ac:dyDescent="0.25">
      <c r="A23" s="63"/>
      <c r="B23" s="15"/>
      <c r="C23" s="38">
        <v>44986</v>
      </c>
      <c r="D23" s="24">
        <f>'consumopliegos2022_24m+24m'!D16</f>
        <v>1350000</v>
      </c>
      <c r="E23" s="25">
        <f>IF($E$4=0,0,IF($E$4&gt;0,D23*((datosmercado!I20+$E$4)/1000)))</f>
        <v>0</v>
      </c>
      <c r="F23" s="24">
        <f>'consumopliegos2022_24m+24m'!E16</f>
        <v>213000</v>
      </c>
      <c r="G23" s="25">
        <f>IF($G$4=0,0,IF($G$4&gt;0,F23*(datosmercado!I20+$G$4)/1000))</f>
        <v>0</v>
      </c>
      <c r="H23" s="24">
        <f>'consumopliegos2022_24m+24m'!F16</f>
        <v>140000</v>
      </c>
      <c r="I23" s="25">
        <f>IF($I$4=0,0,IF($I$4&gt;0,H23*(datosmercado!I20+$I$4)/1000))</f>
        <v>0</v>
      </c>
      <c r="J23" s="24">
        <f>'consumopliegos2022_24m+24m'!G16</f>
        <v>40000</v>
      </c>
      <c r="K23" s="25">
        <f>IF($K$4=0,0,IF($K$4&gt;0,J23*(datosmercado!I20+$K$4)/1000))</f>
        <v>0</v>
      </c>
      <c r="L23" s="24">
        <f>'consumopliegos2022_24m+24m'!H16</f>
        <v>5000</v>
      </c>
      <c r="M23" s="26">
        <f>IF($M$4=0,0,IF($M$4&gt;0,L23*(datosmercado!I20+$M$4)/1000))</f>
        <v>0</v>
      </c>
    </row>
    <row r="24" spans="1:13" x14ac:dyDescent="0.25">
      <c r="A24" s="63"/>
      <c r="B24" s="15"/>
      <c r="C24" s="38">
        <v>45017</v>
      </c>
      <c r="D24" s="24">
        <f>'consumopliegos2022_24m+24m'!D17</f>
        <v>1250000</v>
      </c>
      <c r="E24" s="25">
        <f>IF($E$4=0,0,IF($E$4&gt;0,D24*((datosmercado!I21+$E$4)/1000)))</f>
        <v>0</v>
      </c>
      <c r="F24" s="24">
        <f>'consumopliegos2022_24m+24m'!E17</f>
        <v>66000</v>
      </c>
      <c r="G24" s="25">
        <f>IF($G$4=0,0,IF($G$4&gt;0,F24*(datosmercado!I21+$G$4)/1000))</f>
        <v>0</v>
      </c>
      <c r="H24" s="24">
        <f>'consumopliegos2022_24m+24m'!F17</f>
        <v>150000</v>
      </c>
      <c r="I24" s="25">
        <f>IF($I$4=0,0,IF($I$4&gt;0,H24*(datosmercado!I21+$I$4)/1000))</f>
        <v>0</v>
      </c>
      <c r="J24" s="24">
        <f>'consumopliegos2022_24m+24m'!G17</f>
        <v>40000</v>
      </c>
      <c r="K24" s="25">
        <f>IF($K$4=0,0,IF($K$4&gt;0,J24*(datosmercado!I21+$K$4)/1000))</f>
        <v>0</v>
      </c>
      <c r="L24" s="24">
        <f>'consumopliegos2022_24m+24m'!H17</f>
        <v>5000</v>
      </c>
      <c r="M24" s="26">
        <f>IF($M$4=0,0,IF($M$4&gt;0,L24*(datosmercado!I21+$M$4)/1000))</f>
        <v>0</v>
      </c>
    </row>
    <row r="25" spans="1:13" x14ac:dyDescent="0.25">
      <c r="A25" s="63"/>
      <c r="B25" s="15"/>
      <c r="C25" s="38">
        <v>45047</v>
      </c>
      <c r="D25" s="24">
        <f>'consumopliegos2022_24m+24m'!D18</f>
        <v>429000</v>
      </c>
      <c r="E25" s="25">
        <f>IF($E$4=0,0,IF($E$4&gt;0,D25*((datosmercado!I22+$E$4)/1000)))</f>
        <v>0</v>
      </c>
      <c r="F25" s="24">
        <f>'consumopliegos2022_24m+24m'!E18</f>
        <v>23000</v>
      </c>
      <c r="G25" s="25">
        <f>IF($G$4=0,0,IF($G$4&gt;0,F25*(datosmercado!I22+$G$4)/1000))</f>
        <v>0</v>
      </c>
      <c r="H25" s="24">
        <f>'consumopliegos2022_24m+24m'!F18</f>
        <v>55000</v>
      </c>
      <c r="I25" s="25">
        <f>IF($I$4=0,0,IF($I$4&gt;0,H25*(datosmercado!I22+$I$4)/1000))</f>
        <v>0</v>
      </c>
      <c r="J25" s="24">
        <f>'consumopliegos2022_24m+24m'!G18</f>
        <v>40000</v>
      </c>
      <c r="K25" s="25">
        <f>IF($K$4=0,0,IF($K$4&gt;0,J25*(datosmercado!I22+$K$4)/1000))</f>
        <v>0</v>
      </c>
      <c r="L25" s="24">
        <f>'consumopliegos2022_24m+24m'!H18</f>
        <v>5000</v>
      </c>
      <c r="M25" s="26">
        <f>IF($M$4=0,0,IF($M$4&gt;0,L25*(datosmercado!I22+$M$4)/1000))</f>
        <v>0</v>
      </c>
    </row>
    <row r="26" spans="1:13" x14ac:dyDescent="0.25">
      <c r="A26" s="63"/>
      <c r="B26" s="15"/>
      <c r="C26" s="38">
        <v>45078</v>
      </c>
      <c r="D26" s="24">
        <f>'consumopliegos2022_24m+24m'!D19</f>
        <v>330000</v>
      </c>
      <c r="E26" s="25">
        <f>IF($E$4=0,0,IF($E$4&gt;0,D26*((datosmercado!I23+$E$4)/1000)))</f>
        <v>0</v>
      </c>
      <c r="F26" s="24">
        <f>'consumopliegos2022_24m+24m'!E19</f>
        <v>14000</v>
      </c>
      <c r="G26" s="25">
        <f>IF($G$4=0,0,IF($G$4&gt;0,F26*(datosmercado!I23+$G$4)/1000))</f>
        <v>0</v>
      </c>
      <c r="H26" s="24">
        <f>'consumopliegos2022_24m+24m'!F19</f>
        <v>6000</v>
      </c>
      <c r="I26" s="25">
        <f>IF($I$4=0,0,IF($I$4&gt;0,H26*(datosmercado!I23+$I$4)/1000))</f>
        <v>0</v>
      </c>
      <c r="J26" s="24">
        <f>'consumopliegos2022_24m+24m'!G19</f>
        <v>40000</v>
      </c>
      <c r="K26" s="25">
        <f>IF($K$4=0,0,IF($K$4&gt;0,J26*(datosmercado!I23+$K$4)/1000))</f>
        <v>0</v>
      </c>
      <c r="L26" s="24">
        <f>'consumopliegos2022_24m+24m'!H19</f>
        <v>5000</v>
      </c>
      <c r="M26" s="26">
        <f>IF($M$4=0,0,IF($M$4&gt;0,L26*(datosmercado!I23+$M$4)/1000))</f>
        <v>0</v>
      </c>
    </row>
    <row r="27" spans="1:13" x14ac:dyDescent="0.25">
      <c r="A27" s="63"/>
      <c r="B27" s="15"/>
      <c r="C27" s="38">
        <v>45108</v>
      </c>
      <c r="D27" s="24">
        <f>'consumopliegos2022_24m+24m'!D20</f>
        <v>23000</v>
      </c>
      <c r="E27" s="25">
        <f>IF($E$4=0,0,IF($E$4&gt;0,D27*((datosmercado!I24+$E$4)/1000)))</f>
        <v>0</v>
      </c>
      <c r="F27" s="24">
        <f>'consumopliegos2022_24m+24m'!E20</f>
        <v>1000</v>
      </c>
      <c r="G27" s="25">
        <f>IF($G$4=0,0,IF($G$4&gt;0,F27*(datosmercado!I24+$G$4)/1000))</f>
        <v>0</v>
      </c>
      <c r="H27" s="24">
        <f>'consumopliegos2022_24m+24m'!F20</f>
        <v>6000</v>
      </c>
      <c r="I27" s="25">
        <f>IF($I$4=0,0,IF($I$4&gt;0,H27*(datosmercado!I24+$I$4)/1000))</f>
        <v>0</v>
      </c>
      <c r="J27" s="24">
        <f>'consumopliegos2022_24m+24m'!G20</f>
        <v>40000</v>
      </c>
      <c r="K27" s="25">
        <f>IF($K$4=0,0,IF($K$4&gt;0,J27*(datosmercado!I24+$K$4)/1000))</f>
        <v>0</v>
      </c>
      <c r="L27" s="24">
        <f>'consumopliegos2022_24m+24m'!H20</f>
        <v>1000</v>
      </c>
      <c r="M27" s="26">
        <f>IF($M$4=0,0,IF($M$4&gt;0,L27*(datosmercado!I24+$M$4)/1000))</f>
        <v>0</v>
      </c>
    </row>
    <row r="28" spans="1:13" x14ac:dyDescent="0.25">
      <c r="A28" s="63"/>
      <c r="B28" s="15"/>
      <c r="C28" s="27"/>
      <c r="D28" s="24"/>
      <c r="E28" s="25"/>
      <c r="F28" s="24"/>
      <c r="G28" s="25"/>
      <c r="H28" s="24"/>
      <c r="I28" s="25"/>
      <c r="J28" s="24"/>
      <c r="K28" s="25"/>
      <c r="L28" s="24"/>
      <c r="M28" s="26"/>
    </row>
    <row r="29" spans="1:13" x14ac:dyDescent="0.25">
      <c r="A29" s="63"/>
      <c r="B29" s="15">
        <v>2</v>
      </c>
      <c r="C29" s="27" t="s">
        <v>27</v>
      </c>
      <c r="D29" s="24">
        <f t="shared" ref="D29:M29" si="1">SUM(D16:D27)</f>
        <v>13908000</v>
      </c>
      <c r="E29" s="28">
        <f>SUM(E16:E27)</f>
        <v>0</v>
      </c>
      <c r="F29" s="24">
        <f t="shared" si="1"/>
        <v>1706000</v>
      </c>
      <c r="G29" s="28">
        <f>SUM(G16:G27)</f>
        <v>0</v>
      </c>
      <c r="H29" s="24">
        <f t="shared" si="1"/>
        <v>1500000</v>
      </c>
      <c r="I29" s="28">
        <f t="shared" si="1"/>
        <v>0</v>
      </c>
      <c r="J29" s="24">
        <f t="shared" si="1"/>
        <v>480000</v>
      </c>
      <c r="K29" s="28">
        <f t="shared" si="1"/>
        <v>0</v>
      </c>
      <c r="L29" s="24">
        <f t="shared" si="1"/>
        <v>52000</v>
      </c>
      <c r="M29" s="29">
        <f t="shared" si="1"/>
        <v>0</v>
      </c>
    </row>
    <row r="30" spans="1:13" x14ac:dyDescent="0.25">
      <c r="A30" s="63"/>
      <c r="B30" s="15"/>
      <c r="C30" s="16"/>
      <c r="D30" s="24"/>
      <c r="E30" s="16"/>
      <c r="F30" s="24"/>
      <c r="G30" s="16"/>
      <c r="H30" s="24"/>
      <c r="I30" s="16"/>
      <c r="J30" s="24"/>
      <c r="K30" s="16"/>
      <c r="L30" s="24"/>
      <c r="M30" s="30"/>
    </row>
    <row r="31" spans="1:13" x14ac:dyDescent="0.25">
      <c r="A31" s="63"/>
      <c r="B31" s="15">
        <v>3</v>
      </c>
      <c r="C31" s="16" t="s">
        <v>19</v>
      </c>
      <c r="D31" s="16">
        <v>2.3E-3</v>
      </c>
      <c r="E31" s="28">
        <f>D29*$D$31</f>
        <v>31988.399999999998</v>
      </c>
      <c r="F31" s="16"/>
      <c r="G31" s="28">
        <f>F29*$D$31</f>
        <v>3923.7999999999997</v>
      </c>
      <c r="H31" s="16"/>
      <c r="I31" s="28">
        <f>H29*$D$31</f>
        <v>3450</v>
      </c>
      <c r="J31" s="16"/>
      <c r="K31" s="28">
        <f>J29*$D$31</f>
        <v>1104</v>
      </c>
      <c r="L31" s="16"/>
      <c r="M31" s="29">
        <f>L29*$D$31</f>
        <v>119.6</v>
      </c>
    </row>
    <row r="32" spans="1:13" ht="15.75" thickBot="1" x14ac:dyDescent="0.3">
      <c r="A32" s="63"/>
      <c r="B32" s="1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30"/>
    </row>
    <row r="33" spans="1:14" ht="15.75" thickBot="1" x14ac:dyDescent="0.3">
      <c r="A33" s="64"/>
      <c r="B33" s="31">
        <v>4</v>
      </c>
      <c r="C33" s="32" t="s">
        <v>23</v>
      </c>
      <c r="D33" s="32"/>
      <c r="E33" s="33">
        <f>SUM(E31,E29,E13)</f>
        <v>46250.52</v>
      </c>
      <c r="F33" s="32"/>
      <c r="G33" s="33">
        <f>SUM(G31,G29,G13)</f>
        <v>5315.5599999999995</v>
      </c>
      <c r="H33" s="32"/>
      <c r="I33" s="33">
        <f>SUM(I31,I29,I13)</f>
        <v>4841.76</v>
      </c>
      <c r="J33" s="32"/>
      <c r="K33" s="33">
        <f>SUM(K31,K29,K13)</f>
        <v>2495.7600000000002</v>
      </c>
      <c r="L33" s="32"/>
      <c r="M33" s="34">
        <f>SUM(M31,M29,M13)</f>
        <v>789.92</v>
      </c>
      <c r="N33" s="70">
        <f>SUM(M33,K33,I33,G33,E33)</f>
        <v>59693.52</v>
      </c>
    </row>
    <row r="35" spans="1:14" ht="15.75" thickBot="1" x14ac:dyDescent="0.3"/>
    <row r="36" spans="1:14" s="9" customFormat="1" x14ac:dyDescent="0.25">
      <c r="A36" s="62" t="s">
        <v>30</v>
      </c>
      <c r="B36" s="12"/>
      <c r="C36" s="12" t="s">
        <v>25</v>
      </c>
      <c r="D36" s="12"/>
      <c r="E36" s="13">
        <v>1188.51</v>
      </c>
      <c r="F36" s="13"/>
      <c r="G36" s="13">
        <v>115.98</v>
      </c>
      <c r="H36" s="13"/>
      <c r="I36" s="13">
        <v>115.98</v>
      </c>
      <c r="J36" s="13"/>
      <c r="K36" s="13">
        <v>115.98</v>
      </c>
      <c r="L36" s="13"/>
      <c r="M36" s="14">
        <v>55.86</v>
      </c>
    </row>
    <row r="37" spans="1:14" s="9" customFormat="1" x14ac:dyDescent="0.25">
      <c r="A37" s="63"/>
      <c r="B37" s="16">
        <v>1</v>
      </c>
      <c r="C37" s="16" t="s">
        <v>26</v>
      </c>
      <c r="D37" s="16"/>
      <c r="E37" s="17">
        <f>E36*12</f>
        <v>14262.119999999999</v>
      </c>
      <c r="F37" s="18"/>
      <c r="G37" s="17">
        <f t="shared" ref="G37:M37" si="2">G36*12</f>
        <v>1391.76</v>
      </c>
      <c r="H37" s="18"/>
      <c r="I37" s="17">
        <f t="shared" si="2"/>
        <v>1391.76</v>
      </c>
      <c r="J37" s="18"/>
      <c r="K37" s="17">
        <f t="shared" si="2"/>
        <v>1391.76</v>
      </c>
      <c r="L37" s="18"/>
      <c r="M37" s="19">
        <f t="shared" si="2"/>
        <v>670.31999999999994</v>
      </c>
    </row>
    <row r="38" spans="1:14" s="10" customFormat="1" x14ac:dyDescent="0.25">
      <c r="A38" s="63"/>
      <c r="B38" s="7"/>
      <c r="C38" s="7"/>
      <c r="D38" s="7"/>
      <c r="E38" s="21"/>
      <c r="F38" s="21"/>
      <c r="G38" s="21"/>
      <c r="H38" s="21"/>
      <c r="I38" s="21"/>
      <c r="J38" s="21"/>
      <c r="K38" s="21"/>
      <c r="L38" s="21"/>
      <c r="M38" s="22"/>
    </row>
    <row r="39" spans="1:14" s="9" customFormat="1" x14ac:dyDescent="0.25">
      <c r="A39" s="63"/>
      <c r="B39" s="16"/>
      <c r="C39" s="35" t="s">
        <v>20</v>
      </c>
      <c r="D39" s="16" t="s">
        <v>21</v>
      </c>
      <c r="E39" s="18" t="s">
        <v>22</v>
      </c>
      <c r="F39" s="16" t="s">
        <v>21</v>
      </c>
      <c r="G39" s="18" t="s">
        <v>22</v>
      </c>
      <c r="H39" s="16" t="s">
        <v>21</v>
      </c>
      <c r="I39" s="18" t="s">
        <v>22</v>
      </c>
      <c r="J39" s="16" t="s">
        <v>21</v>
      </c>
      <c r="K39" s="18" t="s">
        <v>22</v>
      </c>
      <c r="L39" s="16" t="s">
        <v>21</v>
      </c>
      <c r="M39" s="23" t="s">
        <v>22</v>
      </c>
    </row>
    <row r="40" spans="1:14" s="9" customFormat="1" x14ac:dyDescent="0.25">
      <c r="A40" s="63"/>
      <c r="B40" s="16"/>
      <c r="C40" s="36">
        <v>45139</v>
      </c>
      <c r="D40" s="24">
        <f>'consumopliegos2022_24m+24m'!D23</f>
        <v>20000</v>
      </c>
      <c r="E40" s="25">
        <f>IF($E$4=0,0,IF($E$4&gt;0,D40*([1]datosmercado!I26+$E$4)/1000))</f>
        <v>0</v>
      </c>
      <c r="F40" s="24">
        <f>'consumopliegos2022_24m+24m'!E23</f>
        <v>1000</v>
      </c>
      <c r="G40" s="25">
        <f>IF($G$4=0,0,F40*([1]datosmercado!I26+$G$4)/1000)</f>
        <v>0</v>
      </c>
      <c r="H40" s="24">
        <f>'consumopliegos2022_24m+24m'!F23</f>
        <v>6000</v>
      </c>
      <c r="I40" s="25">
        <f>IF($I$4=0,0,IF($I$4&gt;0,H40*([1]datosmercado!I26+$I$4)/1000))</f>
        <v>0</v>
      </c>
      <c r="J40" s="24">
        <f>'consumopliegos2022_24m+24m'!G23</f>
        <v>40000</v>
      </c>
      <c r="K40" s="25">
        <f>IF($K$4=0,0,IF($K$4&gt;0,J40*([1]datosmercado!I26+$K$4)/1000))</f>
        <v>0</v>
      </c>
      <c r="L40" s="24">
        <f>'consumopliegos2022_24m+24m'!H23</f>
        <v>1000</v>
      </c>
      <c r="M40" s="26">
        <f>IF($M$4=0,0,IF($M$4&gt;0,L40*([1]datosmercado!I26+$M$4)/1000))</f>
        <v>0</v>
      </c>
    </row>
    <row r="41" spans="1:14" s="9" customFormat="1" x14ac:dyDescent="0.25">
      <c r="A41" s="63"/>
      <c r="B41" s="16"/>
      <c r="C41" s="36">
        <v>45170</v>
      </c>
      <c r="D41" s="24">
        <f>'consumopliegos2022_24m+24m'!D24</f>
        <v>524000</v>
      </c>
      <c r="E41" s="25">
        <f>IF($E$4=0,0,IF($E$4&gt;0,D41*([1]datosmercado!I27+$E$4)/1000))</f>
        <v>0</v>
      </c>
      <c r="F41" s="24">
        <f>'consumopliegos2022_24m+24m'!E24</f>
        <v>30000</v>
      </c>
      <c r="G41" s="25">
        <f>IF($G$4=0,0,F41*([1]datosmercado!I27+$G$4)/1000)</f>
        <v>0</v>
      </c>
      <c r="H41" s="24">
        <f>'consumopliegos2022_24m+24m'!F24</f>
        <v>35000</v>
      </c>
      <c r="I41" s="25">
        <f>IF($I$4=0,0,IF($I$4&gt;0,H41*([1]datosmercado!I27+$I$4)/1000))</f>
        <v>0</v>
      </c>
      <c r="J41" s="24">
        <f>'consumopliegos2022_24m+24m'!G24</f>
        <v>40000</v>
      </c>
      <c r="K41" s="25">
        <f>IF($K$4=0,0,IF($K$4&gt;0,J41*([1]datosmercado!I27+$K$4)/1000))</f>
        <v>0</v>
      </c>
      <c r="L41" s="24">
        <f>'consumopliegos2022_24m+24m'!H24</f>
        <v>5000</v>
      </c>
      <c r="M41" s="26">
        <f>IF($M$4=0,0,IF($M$4&gt;0,L41*([1]datosmercado!I27+$M$4)/1000))</f>
        <v>0</v>
      </c>
    </row>
    <row r="42" spans="1:14" s="9" customFormat="1" x14ac:dyDescent="0.25">
      <c r="A42" s="63"/>
      <c r="B42" s="16"/>
      <c r="C42" s="36">
        <v>45200</v>
      </c>
      <c r="D42" s="24">
        <f>'consumopliegos2022_24m+24m'!D25</f>
        <v>974000</v>
      </c>
      <c r="E42" s="25">
        <f>IF($E$4=0,0,IF($E$4&gt;0,D42*([1]datosmercado!I28+$E$4)/1000))</f>
        <v>0</v>
      </c>
      <c r="F42" s="24">
        <f>'consumopliegos2022_24m+24m'!E25</f>
        <v>197000</v>
      </c>
      <c r="G42" s="25">
        <f>IF($G$4=0,0,F42*([1]datosmercado!I28+$G$4)/1000)</f>
        <v>0</v>
      </c>
      <c r="H42" s="24">
        <f>'consumopliegos2022_24m+24m'!F25</f>
        <v>42000</v>
      </c>
      <c r="I42" s="25">
        <f>IF($I$4=0,0,IF($I$4&gt;0,H42*([1]datosmercado!I28+$I$4)/1000))</f>
        <v>0</v>
      </c>
      <c r="J42" s="24">
        <f>'consumopliegos2022_24m+24m'!G25</f>
        <v>40000</v>
      </c>
      <c r="K42" s="25">
        <f>IF($K$4=0,0,IF($K$4&gt;0,J42*([1]datosmercado!I28+$K$4)/1000))</f>
        <v>0</v>
      </c>
      <c r="L42" s="24">
        <f>'consumopliegos2022_24m+24m'!H25</f>
        <v>5000</v>
      </c>
      <c r="M42" s="26">
        <f>IF($M$4=0,0,IF($M$4&gt;0,L42*([1]datosmercado!I28+$M$4)/1000))</f>
        <v>0</v>
      </c>
    </row>
    <row r="43" spans="1:14" s="9" customFormat="1" x14ac:dyDescent="0.25">
      <c r="A43" s="63"/>
      <c r="B43" s="16"/>
      <c r="C43" s="36">
        <v>45231</v>
      </c>
      <c r="D43" s="24">
        <f>'consumopliegos2022_24m+24m'!D26</f>
        <v>1771000</v>
      </c>
      <c r="E43" s="25">
        <f>IF($E$4=0,0,IF($E$4&gt;0,D43*([1]datosmercado!I29+$E$4)/1000))</f>
        <v>0</v>
      </c>
      <c r="F43" s="24">
        <f>'consumopliegos2022_24m+24m'!E26</f>
        <v>233000</v>
      </c>
      <c r="G43" s="25">
        <f>IF($G$4=0,0,F43*([1]datosmercado!I29+$G$4)/1000)</f>
        <v>0</v>
      </c>
      <c r="H43" s="24">
        <f>'consumopliegos2022_24m+24m'!F26</f>
        <v>250000</v>
      </c>
      <c r="I43" s="25">
        <f>IF($I$4=0,0,IF($I$4&gt;0,H43*([1]datosmercado!I29+$I$4)/1000))</f>
        <v>0</v>
      </c>
      <c r="J43" s="24">
        <f>'consumopliegos2022_24m+24m'!G26</f>
        <v>40000</v>
      </c>
      <c r="K43" s="25">
        <f>IF($K$4=0,0,IF($K$4&gt;0,J43*([1]datosmercado!I29+$K$4)/1000))</f>
        <v>0</v>
      </c>
      <c r="L43" s="24">
        <f>'consumopliegos2022_24m+24m'!H26</f>
        <v>5000</v>
      </c>
      <c r="M43" s="26">
        <f>IF($M$4=0,0,IF($M$4&gt;0,L43*([1]datosmercado!I29+$M$4)/1000))</f>
        <v>0</v>
      </c>
    </row>
    <row r="44" spans="1:14" s="9" customFormat="1" x14ac:dyDescent="0.25">
      <c r="A44" s="63"/>
      <c r="B44" s="16"/>
      <c r="C44" s="36">
        <v>45261</v>
      </c>
      <c r="D44" s="24">
        <f>'consumopliegos2022_24m+24m'!D27</f>
        <v>2250000</v>
      </c>
      <c r="E44" s="25">
        <f>IF($E$4=0,0,IF($E$4&gt;0,D44*([1]datosmercado!I30+$E$4)/1000))</f>
        <v>0</v>
      </c>
      <c r="F44" s="24">
        <f>'consumopliegos2022_24m+24m'!E27</f>
        <v>199000</v>
      </c>
      <c r="G44" s="25">
        <f>IF($G$4=0,0,F44*([1]datosmercado!I30+$G$4)/1000)</f>
        <v>0</v>
      </c>
      <c r="H44" s="24">
        <f>'consumopliegos2022_24m+24m'!F27</f>
        <v>270000</v>
      </c>
      <c r="I44" s="25">
        <f>IF($I$4=0,0,IF($I$4&gt;0,H44*([1]datosmercado!I30+$I$4)/1000))</f>
        <v>0</v>
      </c>
      <c r="J44" s="24">
        <f>'consumopliegos2022_24m+24m'!G27</f>
        <v>40000</v>
      </c>
      <c r="K44" s="25">
        <f>IF($K$4=0,0,IF($K$4&gt;0,J44*([1]datosmercado!I30+$K$4)/1000))</f>
        <v>0</v>
      </c>
      <c r="L44" s="24">
        <f>'consumopliegos2022_24m+24m'!H27</f>
        <v>5000</v>
      </c>
      <c r="M44" s="26">
        <f>IF($M$4=0,0,IF($M$4&gt;0,L44*([1]datosmercado!I30+$M$4)/1000))</f>
        <v>0</v>
      </c>
    </row>
    <row r="45" spans="1:14" s="9" customFormat="1" x14ac:dyDescent="0.25">
      <c r="A45" s="63"/>
      <c r="B45" s="16"/>
      <c r="C45" s="36">
        <v>45292</v>
      </c>
      <c r="D45" s="24">
        <f>'consumopliegos2022_24m+24m'!D28</f>
        <v>2850000</v>
      </c>
      <c r="E45" s="25">
        <f>IF($E$4=0,0,IF($E$4&gt;0,D45*([1]datosmercado!I31+$E$4)/1000))</f>
        <v>0</v>
      </c>
      <c r="F45" s="24">
        <f>'consumopliegos2022_24m+24m'!E28</f>
        <v>506000</v>
      </c>
      <c r="G45" s="25">
        <f>IF($G$4=0,0,F45*([1]datosmercado!I31+$G$4)/1000)</f>
        <v>0</v>
      </c>
      <c r="H45" s="24">
        <f>'consumopliegos2022_24m+24m'!F28</f>
        <v>320000</v>
      </c>
      <c r="I45" s="25">
        <f>IF($I$4=0,0,IF($I$4&gt;0,H45*([1]datosmercado!I31+$I$4)/1000))</f>
        <v>0</v>
      </c>
      <c r="J45" s="24">
        <f>'consumopliegos2022_24m+24m'!G28</f>
        <v>40000</v>
      </c>
      <c r="K45" s="25">
        <f>IF($K$4=0,0,IF($K$4&gt;0,J45*([1]datosmercado!I31+$K$4)/1000))</f>
        <v>0</v>
      </c>
      <c r="L45" s="24">
        <f>'consumopliegos2022_24m+24m'!H28</f>
        <v>5000</v>
      </c>
      <c r="M45" s="26">
        <f>IF($M$4=0,0,IF($M$4&gt;0,L45*([1]datosmercado!I31+$M$4)/1000))</f>
        <v>0</v>
      </c>
    </row>
    <row r="46" spans="1:14" s="9" customFormat="1" x14ac:dyDescent="0.25">
      <c r="A46" s="63"/>
      <c r="B46" s="16"/>
      <c r="C46" s="36">
        <v>45323</v>
      </c>
      <c r="D46" s="24">
        <f>'consumopliegos2022_24m+24m'!D29</f>
        <v>2137000</v>
      </c>
      <c r="E46" s="25">
        <f>IF($E$4=0,0,IF($E$4&gt;0,D46*([1]datosmercado!I32+$E$4)/1000))</f>
        <v>0</v>
      </c>
      <c r="F46" s="24">
        <f>'consumopliegos2022_24m+24m'!E29</f>
        <v>223000</v>
      </c>
      <c r="G46" s="25">
        <f>IF($G$4=0,0,F46*([1]datosmercado!I32+$G$4)/1000)</f>
        <v>0</v>
      </c>
      <c r="H46" s="24">
        <f>'consumopliegos2022_24m+24m'!F29</f>
        <v>220000</v>
      </c>
      <c r="I46" s="25">
        <f>IF($I$4=0,0,IF($I$4&gt;0,H46*([1]datosmercado!I32+$I$4)/1000))</f>
        <v>0</v>
      </c>
      <c r="J46" s="24">
        <f>'consumopliegos2022_24m+24m'!G29</f>
        <v>40000</v>
      </c>
      <c r="K46" s="25">
        <f>IF($K$4=0,0,IF($K$4&gt;0,J46*([1]datosmercado!I32+$K$4)/1000))</f>
        <v>0</v>
      </c>
      <c r="L46" s="24">
        <f>'consumopliegos2022_24m+24m'!H29</f>
        <v>5000</v>
      </c>
      <c r="M46" s="26">
        <f>IF($M$4=0,0,IF($M$4&gt;0,L46*([1]datosmercado!I32+$M$4)/1000))</f>
        <v>0</v>
      </c>
    </row>
    <row r="47" spans="1:14" s="9" customFormat="1" x14ac:dyDescent="0.25">
      <c r="A47" s="63"/>
      <c r="B47" s="16"/>
      <c r="C47" s="36">
        <v>45352</v>
      </c>
      <c r="D47" s="24">
        <f>'consumopliegos2022_24m+24m'!D30</f>
        <v>1350000</v>
      </c>
      <c r="E47" s="25">
        <f>IF($E$4=0,0,IF($E$4&gt;0,D47*([1]datosmercado!I33+$E$4)/1000))</f>
        <v>0</v>
      </c>
      <c r="F47" s="24">
        <f>'consumopliegos2022_24m+24m'!E30</f>
        <v>213000</v>
      </c>
      <c r="G47" s="25">
        <f>IF($G$4=0,0,F47*([1]datosmercado!I33+$G$4)/1000)</f>
        <v>0</v>
      </c>
      <c r="H47" s="24">
        <f>'consumopliegos2022_24m+24m'!F30</f>
        <v>140000</v>
      </c>
      <c r="I47" s="25">
        <f>IF($I$4=0,0,IF($I$4&gt;0,H47*([1]datosmercado!I33+$I$4)/1000))</f>
        <v>0</v>
      </c>
      <c r="J47" s="24">
        <f>'consumopliegos2022_24m+24m'!G30</f>
        <v>40000</v>
      </c>
      <c r="K47" s="25">
        <f>IF($K$4=0,0,IF($K$4&gt;0,J47*([1]datosmercado!I33+$K$4)/1000))</f>
        <v>0</v>
      </c>
      <c r="L47" s="24">
        <f>'consumopliegos2022_24m+24m'!H30</f>
        <v>5000</v>
      </c>
      <c r="M47" s="26">
        <f>IF($M$4=0,0,IF($M$4&gt;0,L47*([1]datosmercado!I33+$M$4)/1000))</f>
        <v>0</v>
      </c>
    </row>
    <row r="48" spans="1:14" s="9" customFormat="1" x14ac:dyDescent="0.25">
      <c r="A48" s="63"/>
      <c r="B48" s="16"/>
      <c r="C48" s="36">
        <v>45383</v>
      </c>
      <c r="D48" s="24">
        <f>'consumopliegos2022_24m+24m'!D31</f>
        <v>1250000</v>
      </c>
      <c r="E48" s="25">
        <f>IF($E$4=0,0,IF($E$4&gt;0,D48*([1]datosmercado!I34+$E$4)/1000))</f>
        <v>0</v>
      </c>
      <c r="F48" s="24">
        <f>'consumopliegos2022_24m+24m'!E31</f>
        <v>66000</v>
      </c>
      <c r="G48" s="25">
        <f>IF($G$4=0,0,F48*([1]datosmercado!I34+$G$4)/1000)</f>
        <v>0</v>
      </c>
      <c r="H48" s="24">
        <f>'consumopliegos2022_24m+24m'!F31</f>
        <v>150000</v>
      </c>
      <c r="I48" s="25">
        <f>IF($I$4=0,0,IF($I$4&gt;0,H48*([1]datosmercado!I34+$I$4)/1000))</f>
        <v>0</v>
      </c>
      <c r="J48" s="24">
        <f>'consumopliegos2022_24m+24m'!G31</f>
        <v>40000</v>
      </c>
      <c r="K48" s="25">
        <f>IF($K$4=0,0,IF($K$4&gt;0,J48*([1]datosmercado!I34+$K$4)/1000))</f>
        <v>0</v>
      </c>
      <c r="L48" s="24">
        <f>'consumopliegos2022_24m+24m'!H31</f>
        <v>5000</v>
      </c>
      <c r="M48" s="26">
        <f>IF($M$4=0,0,IF($M$4&gt;0,L48*([1]datosmercado!I34+$M$4)/1000))</f>
        <v>0</v>
      </c>
    </row>
    <row r="49" spans="1:14" s="9" customFormat="1" x14ac:dyDescent="0.25">
      <c r="A49" s="63"/>
      <c r="B49" s="16"/>
      <c r="C49" s="36">
        <v>45413</v>
      </c>
      <c r="D49" s="24">
        <f>'consumopliegos2022_24m+24m'!D32</f>
        <v>429000</v>
      </c>
      <c r="E49" s="25">
        <f>IF($E$4=0,0,IF($E$4&gt;0,D49*([1]datosmercado!I35+$E$4)/1000))</f>
        <v>0</v>
      </c>
      <c r="F49" s="24">
        <f>'consumopliegos2022_24m+24m'!E32</f>
        <v>23000</v>
      </c>
      <c r="G49" s="25">
        <f>IF($G$4=0,0,F49*([1]datosmercado!I35+$G$4)/1000)</f>
        <v>0</v>
      </c>
      <c r="H49" s="24">
        <f>'consumopliegos2022_24m+24m'!F32</f>
        <v>55000</v>
      </c>
      <c r="I49" s="25">
        <f>IF($I$4=0,0,IF($I$4&gt;0,H49*([1]datosmercado!I35+$I$4)/1000))</f>
        <v>0</v>
      </c>
      <c r="J49" s="24">
        <f>'consumopliegos2022_24m+24m'!G32</f>
        <v>40000</v>
      </c>
      <c r="K49" s="25">
        <f>IF($K$4=0,0,IF($K$4&gt;0,J49*([1]datosmercado!I35+$K$4)/1000))</f>
        <v>0</v>
      </c>
      <c r="L49" s="24">
        <f>'consumopliegos2022_24m+24m'!H32</f>
        <v>5000</v>
      </c>
      <c r="M49" s="26">
        <f>IF($M$4=0,0,IF($M$4&gt;0,L49*([1]datosmercado!I35+$M$4)/1000))</f>
        <v>0</v>
      </c>
    </row>
    <row r="50" spans="1:14" s="9" customFormat="1" x14ac:dyDescent="0.25">
      <c r="A50" s="63"/>
      <c r="B50" s="16"/>
      <c r="C50" s="36">
        <v>45444</v>
      </c>
      <c r="D50" s="24">
        <f>'consumopliegos2022_24m+24m'!D33</f>
        <v>330000</v>
      </c>
      <c r="E50" s="25">
        <f>IF($E$4=0,0,IF($E$4&gt;0,D50*([1]datosmercado!I36+$E$4)/1000))</f>
        <v>0</v>
      </c>
      <c r="F50" s="24">
        <f>'consumopliegos2022_24m+24m'!E33</f>
        <v>14000</v>
      </c>
      <c r="G50" s="25">
        <f>IF($G$4=0,0,F50*([1]datosmercado!I36+$G$4)/1000)</f>
        <v>0</v>
      </c>
      <c r="H50" s="24">
        <f>'consumopliegos2022_24m+24m'!F33</f>
        <v>6000</v>
      </c>
      <c r="I50" s="25">
        <f>IF($I$4=0,0,IF($I$4&gt;0,H50*([1]datosmercado!I36+$I$4)/1000))</f>
        <v>0</v>
      </c>
      <c r="J50" s="24">
        <f>'consumopliegos2022_24m+24m'!G33</f>
        <v>40000</v>
      </c>
      <c r="K50" s="25">
        <f>IF($K$4=0,0,IF($K$4&gt;0,J50*([1]datosmercado!I36+$K$4)/1000))</f>
        <v>0</v>
      </c>
      <c r="L50" s="24">
        <f>'consumopliegos2022_24m+24m'!H33</f>
        <v>5000</v>
      </c>
      <c r="M50" s="26">
        <f>IF($M$4=0,0,IF($M$4&gt;0,L50*([1]datosmercado!I36+$M$4)/1000))</f>
        <v>0</v>
      </c>
    </row>
    <row r="51" spans="1:14" s="9" customFormat="1" x14ac:dyDescent="0.25">
      <c r="A51" s="63"/>
      <c r="B51" s="16"/>
      <c r="C51" s="36">
        <v>45474</v>
      </c>
      <c r="D51" s="24">
        <f>'consumopliegos2022_24m+24m'!D34</f>
        <v>23000</v>
      </c>
      <c r="E51" s="25">
        <f>IF($E$4=0,0,IF($E$4&gt;0,D51*([1]datosmercado!I37+$E$4)/1000))</f>
        <v>0</v>
      </c>
      <c r="F51" s="24">
        <f>'consumopliegos2022_24m+24m'!E34</f>
        <v>1000</v>
      </c>
      <c r="G51" s="25">
        <f>IF($G$4=0,0,F51*([1]datosmercado!I37+$G$4)/1000)</f>
        <v>0</v>
      </c>
      <c r="H51" s="24">
        <f>'consumopliegos2022_24m+24m'!F34</f>
        <v>6000</v>
      </c>
      <c r="I51" s="25">
        <f>IF($I$4=0,0,IF($I$4&gt;0,H51*([1]datosmercado!I37+$I$4)/1000))</f>
        <v>0</v>
      </c>
      <c r="J51" s="24">
        <f>'consumopliegos2022_24m+24m'!G34</f>
        <v>40000</v>
      </c>
      <c r="K51" s="25">
        <f>IF($K$4=0,0,IF($K$4&gt;0,J51*([1]datosmercado!I37+$K$4)/1000))</f>
        <v>0</v>
      </c>
      <c r="L51" s="24">
        <f>'consumopliegos2022_24m+24m'!H34</f>
        <v>1000</v>
      </c>
      <c r="M51" s="26">
        <f>IF($M$4=0,0,IF($M$4&gt;0,L51*([1]datosmercado!I37+$M$4)/1000))</f>
        <v>0</v>
      </c>
    </row>
    <row r="52" spans="1:14" s="9" customFormat="1" x14ac:dyDescent="0.25">
      <c r="A52" s="63"/>
      <c r="B52" s="16"/>
      <c r="C52" s="27"/>
      <c r="D52" s="24"/>
      <c r="E52" s="25"/>
      <c r="F52" s="24"/>
      <c r="G52" s="25"/>
      <c r="H52" s="24"/>
      <c r="I52" s="25"/>
      <c r="J52" s="24"/>
      <c r="K52" s="25"/>
      <c r="L52" s="24"/>
      <c r="M52" s="26"/>
    </row>
    <row r="53" spans="1:14" s="9" customFormat="1" x14ac:dyDescent="0.25">
      <c r="A53" s="63"/>
      <c r="B53" s="16">
        <v>2</v>
      </c>
      <c r="C53" s="27" t="s">
        <v>27</v>
      </c>
      <c r="D53" s="24">
        <f t="shared" ref="D53:M53" si="3">SUM(D40:D51)</f>
        <v>13908000</v>
      </c>
      <c r="E53" s="28">
        <f>SUM(E40:E51)</f>
        <v>0</v>
      </c>
      <c r="F53" s="24">
        <f t="shared" si="3"/>
        <v>1706000</v>
      </c>
      <c r="G53" s="28">
        <f t="shared" si="3"/>
        <v>0</v>
      </c>
      <c r="H53" s="24">
        <f t="shared" si="3"/>
        <v>1500000</v>
      </c>
      <c r="I53" s="28">
        <f t="shared" si="3"/>
        <v>0</v>
      </c>
      <c r="J53" s="24">
        <f t="shared" si="3"/>
        <v>480000</v>
      </c>
      <c r="K53" s="28">
        <f t="shared" si="3"/>
        <v>0</v>
      </c>
      <c r="L53" s="24">
        <f t="shared" si="3"/>
        <v>52000</v>
      </c>
      <c r="M53" s="29">
        <f t="shared" si="3"/>
        <v>0</v>
      </c>
    </row>
    <row r="54" spans="1:14" s="9" customFormat="1" x14ac:dyDescent="0.25">
      <c r="A54" s="63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30"/>
    </row>
    <row r="55" spans="1:14" s="9" customFormat="1" x14ac:dyDescent="0.25">
      <c r="A55" s="63"/>
      <c r="B55" s="16">
        <v>3</v>
      </c>
      <c r="C55" s="16" t="s">
        <v>19</v>
      </c>
      <c r="D55" s="16">
        <v>2.3E-3</v>
      </c>
      <c r="E55" s="28">
        <f>D53*$D$31</f>
        <v>31988.399999999998</v>
      </c>
      <c r="F55" s="16"/>
      <c r="G55" s="28">
        <f>F53*$D$31</f>
        <v>3923.7999999999997</v>
      </c>
      <c r="H55" s="16"/>
      <c r="I55" s="28">
        <f>H53*$D$31</f>
        <v>3450</v>
      </c>
      <c r="J55" s="16"/>
      <c r="K55" s="28">
        <f>J53*$D$31</f>
        <v>1104</v>
      </c>
      <c r="L55" s="16"/>
      <c r="M55" s="29">
        <f>L53*$D$31</f>
        <v>119.6</v>
      </c>
    </row>
    <row r="56" spans="1:14" s="9" customFormat="1" ht="15.75" thickBot="1" x14ac:dyDescent="0.3">
      <c r="A56" s="63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30"/>
    </row>
    <row r="57" spans="1:14" s="9" customFormat="1" ht="15.75" thickBot="1" x14ac:dyDescent="0.3">
      <c r="A57" s="64"/>
      <c r="B57" s="32">
        <v>4</v>
      </c>
      <c r="C57" s="32" t="s">
        <v>23</v>
      </c>
      <c r="D57" s="32"/>
      <c r="E57" s="33">
        <f>SUM(E55,E53,E37)</f>
        <v>46250.52</v>
      </c>
      <c r="F57" s="32"/>
      <c r="G57" s="33">
        <f>SUM(G55,G53,G37)</f>
        <v>5315.5599999999995</v>
      </c>
      <c r="H57" s="32"/>
      <c r="I57" s="33">
        <f>SUM(I55,I53,I37)</f>
        <v>4841.76</v>
      </c>
      <c r="J57" s="32"/>
      <c r="K57" s="33">
        <f>SUM(K55,K53,K37)</f>
        <v>2495.7600000000002</v>
      </c>
      <c r="L57" s="32"/>
      <c r="M57" s="34">
        <f>SUM(M55,M53,M37)</f>
        <v>789.92</v>
      </c>
      <c r="N57" s="68">
        <f>SUM(M57,K57,I57,G57,E57)</f>
        <v>59693.52</v>
      </c>
    </row>
    <row r="58" spans="1:14" x14ac:dyDescent="0.25">
      <c r="N58" s="51" t="s">
        <v>39</v>
      </c>
    </row>
    <row r="59" spans="1:14" ht="15.75" thickBot="1" x14ac:dyDescent="0.3">
      <c r="N59" s="69">
        <f>SUM(N33:N57)</f>
        <v>119387.04</v>
      </c>
    </row>
    <row r="60" spans="1:14" x14ac:dyDescent="0.25">
      <c r="K60" s="60" t="s">
        <v>40</v>
      </c>
      <c r="L60" s="60"/>
      <c r="M60" s="60"/>
      <c r="N60" s="60"/>
    </row>
    <row r="61" spans="1:14" x14ac:dyDescent="0.25">
      <c r="J61" s="67"/>
      <c r="K61" s="67"/>
      <c r="L61" s="67"/>
      <c r="M61" s="67"/>
      <c r="N61" s="67"/>
    </row>
    <row r="62" spans="1:14" x14ac:dyDescent="0.25">
      <c r="J62" s="67"/>
      <c r="K62" s="67" t="s">
        <v>44</v>
      </c>
      <c r="L62" s="67"/>
      <c r="M62" s="67"/>
      <c r="N62" s="67"/>
    </row>
    <row r="63" spans="1:14" x14ac:dyDescent="0.25">
      <c r="J63" s="67"/>
      <c r="K63" s="67"/>
      <c r="L63" s="67"/>
      <c r="M63" s="67"/>
      <c r="N63" s="67"/>
    </row>
  </sheetData>
  <sheetProtection algorithmName="SHA-512" hashValue="k7A4NcWNH+H7W0Q5QWA6XPmDM+mhnURREUVYpF06pYI7wVclQFOEj2RtfDDr/4QC9cxRAYzVhDbYNxPUJ1yW4Q==" saltValue="gPn5B4H75GN8XWq2dS/UoA==" spinCount="100000" sheet="1" objects="1" scenarios="1"/>
  <mergeCells count="6">
    <mergeCell ref="C1:M1"/>
    <mergeCell ref="K60:N60"/>
    <mergeCell ref="C3:D3"/>
    <mergeCell ref="E3:M3"/>
    <mergeCell ref="A12:A33"/>
    <mergeCell ref="A36:A57"/>
  </mergeCells>
  <pageMargins left="0.7" right="0.7" top="0.75" bottom="0.75" header="0.3" footer="0.3"/>
  <pageSetup paperSize="9" scale="47" orientation="landscape" horizontalDpi="4294967293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datosmercado</vt:lpstr>
      <vt:lpstr>consumopliegos2022_24m+24m</vt:lpstr>
      <vt:lpstr>Plantilla de cálculo</vt:lpstr>
      <vt:lpstr>'consumopliegos2022_24m+24m'!Área_de_impresión</vt:lpstr>
      <vt:lpstr>datosmercado!Área_de_impresión</vt:lpstr>
      <vt:lpstr>'Plantilla de cálculo'!Área_de_impresión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Enrique Hernández</cp:lastModifiedBy>
  <cp:lastPrinted>2022-04-25T13:30:01Z</cp:lastPrinted>
  <dcterms:created xsi:type="dcterms:W3CDTF">2022-02-09T21:28:29Z</dcterms:created>
  <dcterms:modified xsi:type="dcterms:W3CDTF">2022-04-25T13:34:54Z</dcterms:modified>
</cp:coreProperties>
</file>