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14"/>
  <workbookPr defaultThemeVersion="166925"/>
  <mc:AlternateContent xmlns:mc="http://schemas.openxmlformats.org/markup-compatibility/2006">
    <mc:Choice Requires="x15">
      <x15ac:absPath xmlns:x15ac="http://schemas.microsoft.com/office/spreadsheetml/2010/11/ac" url="S:\09.- RESTAURACION\PPT Septiembre 2021\"/>
    </mc:Choice>
  </mc:AlternateContent>
  <xr:revisionPtr revIDLastSave="0" documentId="13_ncr:1_{56C77C74-658D-482A-A3B1-C0E48114793A}" xr6:coauthVersionLast="47" xr6:coauthVersionMax="47" xr10:uidLastSave="{00000000-0000-0000-0000-000000000000}"/>
  <bookViews>
    <workbookView xWindow="-28920" yWindow="-75" windowWidth="29040" windowHeight="15840" xr2:uid="{8757D967-C2EC-4CB1-8EE4-F0371D1108C2}"/>
  </bookViews>
  <sheets>
    <sheet name="OFERTA CANON" sheetId="1" r:id="rId1"/>
  </sheets>
  <externalReferences>
    <externalReference r:id="rId2"/>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27" i="1" l="1"/>
  <c r="K27" i="1"/>
  <c r="J27" i="1"/>
  <c r="I27" i="1"/>
  <c r="H27" i="1"/>
  <c r="G27" i="1"/>
  <c r="F27" i="1"/>
  <c r="E27" i="1"/>
  <c r="D27" i="1"/>
  <c r="C27" i="1"/>
  <c r="L34" i="1"/>
  <c r="K34" i="1"/>
  <c r="J34" i="1"/>
  <c r="I34" i="1"/>
  <c r="H34" i="1"/>
  <c r="G34" i="1"/>
  <c r="F34" i="1"/>
  <c r="E34" i="1"/>
  <c r="L25" i="1"/>
  <c r="K25" i="1"/>
  <c r="J25" i="1"/>
  <c r="I25" i="1"/>
  <c r="H25" i="1"/>
  <c r="G25" i="1"/>
  <c r="F25" i="1"/>
  <c r="E25" i="1"/>
  <c r="L16" i="1"/>
  <c r="K16" i="1"/>
  <c r="J16" i="1"/>
  <c r="I16" i="1"/>
  <c r="H16" i="1"/>
  <c r="G16" i="1"/>
  <c r="F16" i="1"/>
  <c r="E16" i="1"/>
  <c r="L80" i="1" l="1"/>
  <c r="K80" i="1"/>
  <c r="J80" i="1"/>
  <c r="I80" i="1"/>
  <c r="H80" i="1"/>
  <c r="G80" i="1"/>
  <c r="F80" i="1"/>
  <c r="E80" i="1"/>
  <c r="D80" i="1"/>
  <c r="L77" i="1"/>
  <c r="K77" i="1"/>
  <c r="J77" i="1"/>
  <c r="I77" i="1"/>
  <c r="H77" i="1"/>
  <c r="G77" i="1"/>
  <c r="F77" i="1"/>
  <c r="E77" i="1"/>
  <c r="D77" i="1"/>
  <c r="L74" i="1"/>
  <c r="K74" i="1"/>
  <c r="J74" i="1"/>
  <c r="I74" i="1"/>
  <c r="H74" i="1"/>
  <c r="G74" i="1"/>
  <c r="F74" i="1"/>
  <c r="E74" i="1"/>
  <c r="D74" i="1"/>
  <c r="C80" i="1"/>
  <c r="C74" i="1"/>
  <c r="C77" i="1"/>
  <c r="M77" i="1" l="1"/>
  <c r="M74" i="1"/>
  <c r="M80" i="1"/>
  <c r="B58" i="1" l="1"/>
  <c r="C53" i="1"/>
  <c r="D55" i="1"/>
  <c r="D31" i="1"/>
  <c r="D32" i="1" s="1"/>
  <c r="C40" i="1"/>
  <c r="C41" i="1" s="1"/>
  <c r="L39" i="1"/>
  <c r="K39" i="1"/>
  <c r="J39" i="1"/>
  <c r="I39" i="1"/>
  <c r="H39" i="1"/>
  <c r="G39" i="1"/>
  <c r="F39" i="1"/>
  <c r="E39" i="1"/>
  <c r="D39" i="1"/>
  <c r="C39" i="1"/>
  <c r="C31" i="1"/>
  <c r="L30" i="1"/>
  <c r="K30" i="1"/>
  <c r="J30" i="1"/>
  <c r="I30" i="1"/>
  <c r="H30" i="1"/>
  <c r="G30" i="1"/>
  <c r="F30" i="1"/>
  <c r="E30" i="1"/>
  <c r="D30" i="1"/>
  <c r="C30" i="1"/>
  <c r="C22" i="1"/>
  <c r="C23" i="1" s="1"/>
  <c r="C46" i="1"/>
  <c r="M36" i="1"/>
  <c r="M27" i="1"/>
  <c r="M18" i="1"/>
  <c r="N36" i="1"/>
  <c r="N27" i="1"/>
  <c r="N18" i="1"/>
  <c r="D40" i="1" l="1"/>
  <c r="D41" i="1" s="1"/>
  <c r="D22" i="1"/>
  <c r="D23" i="1" s="1"/>
  <c r="D46" i="1"/>
  <c r="F40" i="1"/>
  <c r="F41" i="1" s="1"/>
  <c r="F31" i="1"/>
  <c r="F32" i="1" s="1"/>
  <c r="E40" i="1"/>
  <c r="E41" i="1" s="1"/>
  <c r="N39" i="1"/>
  <c r="N30" i="1"/>
  <c r="C49" i="1"/>
  <c r="M39" i="1"/>
  <c r="C32" i="1"/>
  <c r="M30" i="1"/>
  <c r="E46" i="1" l="1"/>
  <c r="E31" i="1"/>
  <c r="E32" i="1" s="1"/>
  <c r="G31" i="1"/>
  <c r="G32" i="1" s="1"/>
  <c r="M19" i="1"/>
  <c r="C16" i="1" s="1"/>
  <c r="D49" i="1"/>
  <c r="E22" i="1"/>
  <c r="E23" i="1" s="1"/>
  <c r="H31" i="1"/>
  <c r="G40" i="1"/>
  <c r="F22" i="1"/>
  <c r="F46" i="1"/>
  <c r="G22" i="1"/>
  <c r="D50" i="1"/>
  <c r="C50" i="1"/>
  <c r="C83" i="1" s="1"/>
  <c r="E50" i="1" l="1"/>
  <c r="E49" i="1"/>
  <c r="G46" i="1"/>
  <c r="H40" i="1"/>
  <c r="H41" i="1" s="1"/>
  <c r="G41" i="1"/>
  <c r="I31" i="1"/>
  <c r="H32" i="1"/>
  <c r="H46" i="1"/>
  <c r="F23" i="1"/>
  <c r="F50" i="1" s="1"/>
  <c r="F49" i="1"/>
  <c r="G23" i="1"/>
  <c r="G49" i="1"/>
  <c r="C44" i="1"/>
  <c r="C35" i="1"/>
  <c r="C26" i="1"/>
  <c r="C45" i="1"/>
  <c r="D78" i="1"/>
  <c r="C81" i="1"/>
  <c r="C78" i="1"/>
  <c r="C75" i="1"/>
  <c r="E75" i="1"/>
  <c r="D75" i="1"/>
  <c r="F75" i="1"/>
  <c r="H22" i="1" l="1"/>
  <c r="H23" i="1" s="1"/>
  <c r="H50" i="1" s="1"/>
  <c r="J31" i="1"/>
  <c r="I40" i="1"/>
  <c r="G50" i="1"/>
  <c r="I32" i="1"/>
  <c r="N19" i="1"/>
  <c r="D16" i="1" s="1"/>
  <c r="I46" i="1"/>
  <c r="I22" i="1"/>
  <c r="L75" i="1"/>
  <c r="D45" i="1"/>
  <c r="E78" i="1"/>
  <c r="F81" i="1"/>
  <c r="E81" i="1"/>
  <c r="D81" i="1"/>
  <c r="G75" i="1"/>
  <c r="H49" i="1" l="1"/>
  <c r="J40" i="1"/>
  <c r="J32" i="1"/>
  <c r="I41" i="1"/>
  <c r="K31" i="1"/>
  <c r="I23" i="1"/>
  <c r="I49" i="1"/>
  <c r="J22" i="1"/>
  <c r="J46" i="1"/>
  <c r="E45" i="1"/>
  <c r="F45" i="1"/>
  <c r="F78" i="1"/>
  <c r="G81" i="1"/>
  <c r="K32" i="1" l="1"/>
  <c r="K40" i="1"/>
  <c r="I50" i="1"/>
  <c r="L31" i="1"/>
  <c r="M31" i="1" s="1"/>
  <c r="M28" i="1"/>
  <c r="C25" i="1" s="1"/>
  <c r="N28" i="1"/>
  <c r="D25" i="1" s="1"/>
  <c r="J41" i="1"/>
  <c r="K22" i="1"/>
  <c r="K46" i="1"/>
  <c r="J23" i="1"/>
  <c r="J49" i="1"/>
  <c r="G45" i="1"/>
  <c r="G78" i="1"/>
  <c r="H81" i="1"/>
  <c r="H75" i="1"/>
  <c r="I75" i="1"/>
  <c r="K41" i="1" l="1"/>
  <c r="L40" i="1"/>
  <c r="N40" i="1" s="1"/>
  <c r="M37" i="1"/>
  <c r="C34" i="1" s="1"/>
  <c r="N37" i="1"/>
  <c r="D34" i="1" s="1"/>
  <c r="L32" i="1"/>
  <c r="M32" i="1" s="1"/>
  <c r="N31" i="1"/>
  <c r="J50" i="1"/>
  <c r="K23" i="1"/>
  <c r="K49" i="1"/>
  <c r="L22" i="1"/>
  <c r="L46" i="1"/>
  <c r="M46" i="1" s="1"/>
  <c r="I45" i="1"/>
  <c r="H45" i="1"/>
  <c r="I81" i="1"/>
  <c r="K75" i="1"/>
  <c r="J75" i="1"/>
  <c r="K50" i="1" l="1"/>
  <c r="N32" i="1"/>
  <c r="L41" i="1"/>
  <c r="N41" i="1" s="1"/>
  <c r="M40" i="1"/>
  <c r="N46" i="1"/>
  <c r="L23" i="1"/>
  <c r="L49" i="1"/>
  <c r="M22" i="1"/>
  <c r="N22" i="1"/>
  <c r="J45" i="1"/>
  <c r="H78" i="1"/>
  <c r="J81" i="1"/>
  <c r="I78" i="1"/>
  <c r="K45" i="1"/>
  <c r="M75" i="1"/>
  <c r="C71" i="1" l="1"/>
  <c r="M76" i="1"/>
  <c r="L50" i="1"/>
  <c r="M41" i="1"/>
  <c r="M49" i="1"/>
  <c r="N49" i="1"/>
  <c r="L81" i="1"/>
  <c r="K81" i="1"/>
  <c r="J78" i="1"/>
  <c r="L45" i="1"/>
  <c r="N45" i="1" l="1"/>
  <c r="M45" i="1"/>
  <c r="M81" i="1"/>
  <c r="M82" i="1" s="1"/>
  <c r="L78" i="1"/>
  <c r="K78" i="1"/>
  <c r="N38" i="1" l="1"/>
  <c r="M78" i="1"/>
  <c r="M79" i="1" s="1"/>
  <c r="N29" i="1" l="1"/>
  <c r="L21" i="1" l="1"/>
  <c r="L48" i="1" s="1"/>
  <c r="K21" i="1"/>
  <c r="K48" i="1" s="1"/>
  <c r="J21" i="1"/>
  <c r="J48" i="1" s="1"/>
  <c r="I21" i="1"/>
  <c r="I48" i="1" s="1"/>
  <c r="H21" i="1"/>
  <c r="H48" i="1" s="1"/>
  <c r="G21" i="1"/>
  <c r="G48" i="1" s="1"/>
  <c r="F21" i="1"/>
  <c r="F48" i="1" s="1"/>
  <c r="E21" i="1"/>
  <c r="E48" i="1" s="1"/>
  <c r="D21" i="1"/>
  <c r="D48" i="1" s="1"/>
  <c r="C21" i="1"/>
  <c r="D17" i="1"/>
  <c r="C48" i="1" l="1"/>
  <c r="C47" i="1" s="1"/>
  <c r="M21" i="1"/>
  <c r="N21" i="1"/>
  <c r="D47" i="1"/>
  <c r="E17" i="1"/>
  <c r="D44" i="1"/>
  <c r="D35" i="1"/>
  <c r="D26" i="1"/>
  <c r="I83" i="1"/>
  <c r="I43" i="1" s="1"/>
  <c r="J83" i="1"/>
  <c r="J43" i="1" s="1"/>
  <c r="H83" i="1"/>
  <c r="H43" i="1" s="1"/>
  <c r="F83" i="1"/>
  <c r="F43" i="1" s="1"/>
  <c r="G83" i="1"/>
  <c r="G43" i="1" s="1"/>
  <c r="L83" i="1"/>
  <c r="L43" i="1" s="1"/>
  <c r="K83" i="1"/>
  <c r="K43" i="1" s="1"/>
  <c r="E83" i="1"/>
  <c r="E43" i="1" s="1"/>
  <c r="D83" i="1"/>
  <c r="D43" i="1" s="1"/>
  <c r="M23" i="1" l="1"/>
  <c r="M48" i="1"/>
  <c r="M50" i="1"/>
  <c r="N23" i="1"/>
  <c r="N48" i="1"/>
  <c r="E47" i="1"/>
  <c r="F47" i="1"/>
  <c r="H47" i="1"/>
  <c r="K47" i="1"/>
  <c r="L47" i="1"/>
  <c r="J47" i="1"/>
  <c r="I47" i="1"/>
  <c r="G47" i="1"/>
  <c r="N20" i="1"/>
  <c r="F17" i="1"/>
  <c r="E44" i="1"/>
  <c r="E35" i="1"/>
  <c r="E26" i="1"/>
  <c r="C43" i="1"/>
  <c r="N47" i="1" l="1"/>
  <c r="C54" i="1"/>
  <c r="E54" i="1" s="1"/>
  <c r="N50" i="1"/>
  <c r="C55" i="1" s="1"/>
  <c r="E55" i="1" s="1"/>
  <c r="G17" i="1"/>
  <c r="F35" i="1"/>
  <c r="F26" i="1"/>
  <c r="F44" i="1"/>
  <c r="M83" i="1"/>
  <c r="E56" i="1" l="1"/>
  <c r="C72" i="1"/>
  <c r="E58" i="1"/>
  <c r="F58" i="1" s="1"/>
  <c r="L2" i="1" s="1"/>
  <c r="H17" i="1"/>
  <c r="G35" i="1"/>
  <c r="G26" i="1"/>
  <c r="G44" i="1"/>
  <c r="I17" i="1" l="1"/>
  <c r="H26" i="1"/>
  <c r="H44" i="1"/>
  <c r="H35" i="1"/>
  <c r="J17" i="1" l="1"/>
  <c r="I26" i="1"/>
  <c r="I44" i="1"/>
  <c r="I35" i="1"/>
  <c r="K17" i="1" l="1"/>
  <c r="J44" i="1"/>
  <c r="J35" i="1"/>
  <c r="J26" i="1"/>
  <c r="L17" i="1" l="1"/>
  <c r="K44" i="1"/>
  <c r="K35" i="1"/>
  <c r="K26" i="1"/>
  <c r="L44" i="1" l="1"/>
  <c r="L26" i="1"/>
  <c r="L35" i="1"/>
</calcChain>
</file>

<file path=xl/sharedStrings.xml><?xml version="1.0" encoding="utf-8"?>
<sst xmlns="http://schemas.openxmlformats.org/spreadsheetml/2006/main" count="69" uniqueCount="36">
  <si>
    <t>NOMBRE EMPRESA</t>
  </si>
  <si>
    <t>VALORACIÓN OFERTA</t>
  </si>
  <si>
    <t>INSTRUCCIONES</t>
  </si>
  <si>
    <r>
      <t xml:space="preserve">Introducir los datos de ingresos en Euros y canon en porcentaje </t>
    </r>
    <r>
      <rPr>
        <b/>
        <sz val="11"/>
        <color theme="1"/>
        <rFont val="Calibri"/>
        <family val="2"/>
        <scheme val="minor"/>
      </rPr>
      <t xml:space="preserve">exclusivamente en las celdas de </t>
    </r>
    <r>
      <rPr>
        <b/>
        <sz val="11"/>
        <color theme="9"/>
        <rFont val="Calibri"/>
        <family val="2"/>
        <scheme val="minor"/>
      </rPr>
      <t>color verde</t>
    </r>
    <r>
      <rPr>
        <sz val="11"/>
        <color theme="9"/>
        <rFont val="Calibri"/>
        <family val="2"/>
        <scheme val="minor"/>
      </rPr>
      <t xml:space="preserve"> </t>
    </r>
    <r>
      <rPr>
        <sz val="11"/>
        <color theme="1"/>
        <rFont val="Calibri"/>
        <family val="2"/>
        <scheme val="minor"/>
      </rPr>
      <t>en cada una de las unidades de restauración: Recinto, IPM y Cocina Central</t>
    </r>
  </si>
  <si>
    <r>
      <t xml:space="preserve">CANON: </t>
    </r>
    <r>
      <rPr>
        <sz val="11"/>
        <color theme="1"/>
        <rFont val="Calibri"/>
        <family val="2"/>
        <scheme val="minor"/>
      </rPr>
      <t>El canon ofertado en cada año de contrato no puede ser inferior al Cánon mínimo en cada unidad de restauración. Si en un año se ha indicado un canon superior, éste será el nuevo canon mínimo para ofertar en los años sucesivos en esa unidad de restauración. Es decir, el canon anual no puede ser inferior al del año anterior.</t>
    </r>
    <r>
      <rPr>
        <b/>
        <sz val="11"/>
        <color theme="1"/>
        <rFont val="Calibri"/>
        <family val="2"/>
        <scheme val="minor"/>
      </rPr>
      <t xml:space="preserve"> El canon debe indicarse con 2 decimales.</t>
    </r>
  </si>
  <si>
    <r>
      <t xml:space="preserve">MAG: </t>
    </r>
    <r>
      <rPr>
        <sz val="11"/>
        <color theme="1"/>
        <rFont val="Calibri"/>
        <family val="2"/>
        <scheme val="minor"/>
      </rPr>
      <t>En ningún año el MAG puede ser inferior al MAG mínimo indicado</t>
    </r>
  </si>
  <si>
    <r>
      <t xml:space="preserve">Valor actual: </t>
    </r>
    <r>
      <rPr>
        <sz val="11"/>
        <color theme="1"/>
        <rFont val="Calibri"/>
        <family val="2"/>
        <scheme val="minor"/>
      </rPr>
      <t>Los importes se calculan utilizando una tasa de descuento del 3% anual.</t>
    </r>
  </si>
  <si>
    <t>Unidades Restauración</t>
  </si>
  <si>
    <t>RECINTO</t>
  </si>
  <si>
    <t>IPM</t>
  </si>
  <si>
    <t>Cocina Central</t>
  </si>
  <si>
    <t>Canon Mínimo (%)</t>
  </si>
  <si>
    <t>MAG minimo (€)</t>
  </si>
  <si>
    <t>Año</t>
  </si>
  <si>
    <t>TOTAL</t>
  </si>
  <si>
    <t>TOTAL Valor Actual</t>
  </si>
  <si>
    <t>Ingresos estimados por IFEMA (€)</t>
  </si>
  <si>
    <t>Ingresos estimados por el licitador(€)</t>
  </si>
  <si>
    <t>Canon (%)</t>
  </si>
  <si>
    <t>Margen estimado por IFEMA(€)</t>
  </si>
  <si>
    <t>Margen estimado por el licitador (€)</t>
  </si>
  <si>
    <t>MAG (70% Margen del licitador) €</t>
  </si>
  <si>
    <t>TOTAL OFERTA</t>
  </si>
  <si>
    <t>Criterios para la valoración</t>
  </si>
  <si>
    <t>% Valoración</t>
  </si>
  <si>
    <t>Valoración €</t>
  </si>
  <si>
    <t>Cifra resultante a valorar</t>
  </si>
  <si>
    <t>ERRORES</t>
  </si>
  <si>
    <t>MAG (€)</t>
  </si>
  <si>
    <t>Ingresos Recinto</t>
  </si>
  <si>
    <t>Canon Recinto</t>
  </si>
  <si>
    <t>Ingresos IPM</t>
  </si>
  <si>
    <t>Canon IPM</t>
  </si>
  <si>
    <t>Ingresos Cocina Central</t>
  </si>
  <si>
    <t>Canon Cocina Central</t>
  </si>
  <si>
    <t>MAG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</si>
</sst>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_-* #,##0_-;\-* #,##0_-;_-* &quot;-&quot;??_-;_-@_-"/>
    <numFmt numFmtId="166" formatCode="_-* #,##0.00000_-;\-* #,##0.00000_-;_-* &quot;-&quot;??_-;_-@_-"/>
    <numFmt numFmtId="167" formatCode="_-* #,##0.000000_-;\-* #,##0.000000_-;_-* &quot;-&quot;??_-;_-@_-"/>
    <numFmt numFmtId="168" formatCode="0.0%"/>
    <numFmt numFmtId="169" formatCode="0.000%"/>
  </numFmts>
  <fonts count="12">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1"/>
      <name val="Calibri"/>
      <family val="2"/>
      <scheme val="minor"/>
    </font>
    <font>
      <b/>
      <sz val="11"/>
      <name val="Calibri"/>
      <family val="2"/>
      <scheme val="minor"/>
    </font>
    <font>
      <sz val="11"/>
      <color theme="9"/>
      <name val="Calibri"/>
      <family val="2"/>
      <scheme val="minor"/>
    </font>
    <font>
      <b/>
      <sz val="11"/>
      <color theme="9"/>
      <name val="Calibri"/>
      <family val="2"/>
      <scheme val="minor"/>
    </font>
    <font>
      <b/>
      <sz val="9"/>
      <color rgb="FFFF0000"/>
      <name val="Calibri"/>
      <family val="2"/>
      <scheme val="minor"/>
    </font>
    <font>
      <sz val="10"/>
      <name val="Arial"/>
      <family val="2"/>
    </font>
    <font>
      <sz val="11"/>
      <color rgb="FFFF0000"/>
      <name val="Calibri"/>
      <family val="2"/>
      <scheme val="minor"/>
    </font>
    <font>
      <b/>
      <sz val="8"/>
      <color rgb="FFFF0000"/>
      <name val="Calibri"/>
      <family val="2"/>
      <scheme val="minor"/>
    </font>
  </fonts>
  <fills count="8">
    <fill>
      <patternFill patternType="none"/>
    </fill>
    <fill>
      <patternFill patternType="gray125"/>
    </fill>
    <fill>
      <patternFill patternType="solid">
        <fgColor theme="4"/>
        <bgColor indexed="64"/>
      </patternFill>
    </fill>
    <fill>
      <patternFill patternType="solid">
        <fgColor rgb="FFFFFF0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7"/>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9" fillId="0" borderId="0"/>
  </cellStyleXfs>
  <cellXfs count="61">
    <xf numFmtId="0" fontId="0" fillId="0" borderId="0" xfId="0"/>
    <xf numFmtId="165" fontId="0" fillId="0" borderId="1" xfId="1" applyNumberFormat="1" applyFont="1" applyBorder="1" applyProtection="1"/>
    <xf numFmtId="165" fontId="4" fillId="0" borderId="1" xfId="1" applyNumberFormat="1" applyFont="1" applyFill="1" applyBorder="1" applyProtection="1"/>
    <xf numFmtId="165" fontId="2" fillId="0" borderId="1" xfId="1" applyNumberFormat="1" applyFont="1" applyFill="1" applyBorder="1" applyProtection="1"/>
    <xf numFmtId="168" fontId="2" fillId="0" borderId="1" xfId="2" applyNumberFormat="1" applyFont="1" applyFill="1" applyBorder="1" applyProtection="1"/>
    <xf numFmtId="10" fontId="2" fillId="0" borderId="1" xfId="2" applyNumberFormat="1" applyFont="1" applyFill="1" applyBorder="1" applyProtection="1"/>
    <xf numFmtId="169" fontId="0" fillId="0" borderId="0" xfId="2" applyNumberFormat="1" applyFont="1" applyProtection="1"/>
    <xf numFmtId="166" fontId="0" fillId="0" borderId="0" xfId="1" applyNumberFormat="1" applyFont="1" applyProtection="1"/>
    <xf numFmtId="167" fontId="0" fillId="0" borderId="0" xfId="1" applyNumberFormat="1" applyFont="1" applyProtection="1"/>
    <xf numFmtId="165" fontId="0" fillId="0" borderId="0" xfId="1" applyNumberFormat="1" applyFont="1" applyProtection="1"/>
    <xf numFmtId="165" fontId="2" fillId="0" borderId="1" xfId="1" applyNumberFormat="1" applyFont="1" applyBorder="1" applyProtection="1"/>
    <xf numFmtId="10" fontId="2" fillId="0" borderId="1" xfId="2" applyNumberFormat="1" applyFont="1" applyBorder="1" applyProtection="1"/>
    <xf numFmtId="169" fontId="2" fillId="0" borderId="0" xfId="2" applyNumberFormat="1" applyFont="1" applyProtection="1"/>
    <xf numFmtId="166" fontId="2" fillId="0" borderId="0" xfId="1" applyNumberFormat="1" applyFont="1" applyProtection="1"/>
    <xf numFmtId="167" fontId="2" fillId="0" borderId="0" xfId="1" applyNumberFormat="1" applyFont="1" applyProtection="1"/>
    <xf numFmtId="165" fontId="2" fillId="0" borderId="0" xfId="1" applyNumberFormat="1" applyFont="1" applyProtection="1"/>
    <xf numFmtId="165" fontId="1" fillId="0" borderId="1" xfId="1" applyNumberFormat="1" applyFont="1" applyBorder="1" applyProtection="1"/>
    <xf numFmtId="9" fontId="0" fillId="0" borderId="1" xfId="2" applyFont="1" applyBorder="1" applyProtection="1"/>
    <xf numFmtId="165" fontId="4" fillId="5" borderId="1" xfId="1" applyNumberFormat="1" applyFont="1" applyFill="1" applyBorder="1" applyProtection="1">
      <protection locked="0"/>
    </xf>
    <xf numFmtId="10" fontId="4" fillId="5" borderId="1" xfId="0" applyNumberFormat="1" applyFont="1" applyFill="1" applyBorder="1" applyProtection="1">
      <protection locked="0"/>
    </xf>
    <xf numFmtId="0" fontId="2" fillId="0" borderId="1" xfId="0" applyFont="1" applyBorder="1"/>
    <xf numFmtId="0" fontId="2" fillId="0" borderId="0" xfId="0" applyFont="1"/>
    <xf numFmtId="0" fontId="0" fillId="0" borderId="0" xfId="0" applyAlignment="1">
      <alignment horizontal="center"/>
    </xf>
    <xf numFmtId="0" fontId="2" fillId="0" borderId="3" xfId="0" applyFont="1" applyBorder="1"/>
    <xf numFmtId="0" fontId="0" fillId="0" borderId="4" xfId="0" applyBorder="1"/>
    <xf numFmtId="0" fontId="0" fillId="0" borderId="5" xfId="0" applyBorder="1"/>
    <xf numFmtId="0" fontId="0" fillId="0" borderId="0" xfId="0" applyAlignment="1">
      <alignment horizontal="left"/>
    </xf>
    <xf numFmtId="0" fontId="2" fillId="0" borderId="6" xfId="0" applyFont="1" applyBorder="1" applyAlignment="1">
      <alignment horizontal="left" wrapText="1"/>
    </xf>
    <xf numFmtId="0" fontId="2" fillId="0" borderId="7" xfId="0" applyFont="1"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2" fillId="0" borderId="0" xfId="0" applyFont="1" applyAlignment="1">
      <alignment horizontal="left"/>
    </xf>
    <xf numFmtId="0" fontId="0" fillId="0" borderId="1" xfId="0" applyBorder="1"/>
    <xf numFmtId="10" fontId="0" fillId="0" borderId="1" xfId="0" applyNumberFormat="1" applyBorder="1"/>
    <xf numFmtId="165" fontId="0" fillId="0" borderId="0" xfId="0" applyNumberFormat="1"/>
    <xf numFmtId="0" fontId="4" fillId="3" borderId="1" xfId="0" applyFont="1" applyFill="1" applyBorder="1" applyAlignment="1">
      <alignment horizontal="center" vertical="center"/>
    </xf>
    <xf numFmtId="0" fontId="11" fillId="0" borderId="0" xfId="0" applyFont="1" applyAlignment="1">
      <alignment horizontal="center" vertical="center" wrapText="1"/>
    </xf>
    <xf numFmtId="0" fontId="8" fillId="0" borderId="0" xfId="0" applyFont="1" applyAlignment="1">
      <alignment horizontal="center" vertical="center"/>
    </xf>
    <xf numFmtId="0" fontId="2" fillId="0" borderId="1" xfId="0" applyFont="1" applyBorder="1" applyAlignment="1">
      <alignment horizontal="right" vertical="center"/>
    </xf>
    <xf numFmtId="0" fontId="3" fillId="2" borderId="1" xfId="0" applyFont="1" applyFill="1" applyBorder="1" applyAlignment="1">
      <alignment horizontal="center" vertical="center"/>
    </xf>
    <xf numFmtId="0" fontId="2" fillId="6" borderId="1" xfId="0" applyFont="1" applyFill="1" applyBorder="1" applyAlignment="1">
      <alignment horizontal="center" vertical="center"/>
    </xf>
    <xf numFmtId="0" fontId="2" fillId="6" borderId="1" xfId="0" applyFont="1" applyFill="1" applyBorder="1" applyAlignment="1">
      <alignment horizontal="center" vertical="center" wrapText="1"/>
    </xf>
    <xf numFmtId="0" fontId="2" fillId="6" borderId="1" xfId="0" applyFont="1" applyFill="1" applyBorder="1"/>
    <xf numFmtId="0" fontId="5" fillId="4" borderId="1" xfId="0" applyFont="1" applyFill="1" applyBorder="1" applyAlignment="1">
      <alignment horizontal="center" vertical="center"/>
    </xf>
    <xf numFmtId="0" fontId="8" fillId="0" borderId="0" xfId="0" applyFont="1" applyAlignment="1">
      <alignment horizontal="center" vertical="center" wrapText="1"/>
    </xf>
    <xf numFmtId="165" fontId="5" fillId="7" borderId="1" xfId="0" applyNumberFormat="1" applyFont="1" applyFill="1" applyBorder="1" applyAlignment="1">
      <alignment vertical="center"/>
    </xf>
    <xf numFmtId="0" fontId="4" fillId="0" borderId="0" xfId="0" applyFont="1"/>
    <xf numFmtId="0" fontId="0" fillId="5" borderId="10" xfId="0" applyFill="1" applyBorder="1" applyAlignment="1" applyProtection="1">
      <alignment horizontal="left"/>
      <protection locked="0"/>
    </xf>
    <xf numFmtId="0" fontId="0" fillId="5" borderId="11" xfId="0" applyFill="1" applyBorder="1" applyAlignment="1" applyProtection="1">
      <alignment horizontal="left"/>
      <protection locked="0"/>
    </xf>
    <xf numFmtId="0" fontId="0" fillId="5" borderId="12" xfId="0" applyFill="1" applyBorder="1" applyAlignment="1" applyProtection="1">
      <alignment horizontal="left"/>
      <protection locked="0"/>
    </xf>
    <xf numFmtId="0" fontId="0" fillId="0" borderId="2" xfId="0" applyBorder="1" applyAlignment="1">
      <alignment horizontal="left"/>
    </xf>
    <xf numFmtId="0" fontId="0" fillId="0" borderId="0" xfId="0" applyAlignment="1">
      <alignment horizontal="left"/>
    </xf>
    <xf numFmtId="0" fontId="0" fillId="0" borderId="6" xfId="0" applyBorder="1" applyAlignment="1">
      <alignment horizontal="left"/>
    </xf>
    <xf numFmtId="0" fontId="2" fillId="0" borderId="2" xfId="0" applyFont="1" applyBorder="1" applyAlignment="1">
      <alignment horizontal="left" wrapText="1"/>
    </xf>
    <xf numFmtId="0" fontId="2" fillId="0" borderId="0" xfId="0" applyFont="1" applyAlignment="1">
      <alignment horizontal="left" wrapText="1"/>
    </xf>
    <xf numFmtId="0" fontId="2" fillId="0" borderId="6" xfId="0" applyFont="1" applyBorder="1" applyAlignment="1">
      <alignment horizontal="left" wrapText="1"/>
    </xf>
    <xf numFmtId="0" fontId="2" fillId="0" borderId="2" xfId="0" applyFont="1" applyBorder="1" applyAlignment="1">
      <alignment horizontal="left" vertical="top" wrapText="1"/>
    </xf>
    <xf numFmtId="0" fontId="2" fillId="0" borderId="0" xfId="0" applyFont="1" applyAlignment="1">
      <alignment horizontal="left" vertical="top" wrapText="1"/>
    </xf>
    <xf numFmtId="0" fontId="0" fillId="7" borderId="1" xfId="0" applyFill="1" applyBorder="1" applyAlignment="1">
      <alignment horizontal="center" vertical="center"/>
    </xf>
    <xf numFmtId="0" fontId="0" fillId="0" borderId="1" xfId="0" applyBorder="1" applyAlignment="1">
      <alignment horizontal="center"/>
    </xf>
    <xf numFmtId="0" fontId="10" fillId="0" borderId="1" xfId="0" applyFont="1" applyBorder="1" applyAlignment="1">
      <alignment horizontal="center"/>
    </xf>
  </cellXfs>
  <cellStyles count="4">
    <cellStyle name="Millares" xfId="1" builtinId="3"/>
    <cellStyle name="Normal" xfId="0" builtinId="0"/>
    <cellStyle name="Normal 2" xfId="3" xr:uid="{17C04B3E-B6F8-4B08-94F6-126452BCEB58}"/>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IFEMA%20RECINTO%20FERIAL%20AVENIDA%20AL%20PODER%20sin%20CC%20IP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esultados IFEMA"/>
      <sheetName val="C.Resultados IFEMA BASE"/>
      <sheetName val="A. Sensibilidad IFEMA +10%"/>
      <sheetName val="A. Sensibilidad IFEMA -10%"/>
      <sheetName val="C.Resultados OPERADOR"/>
      <sheetName val="CUENTA OPERADOR 31%"/>
      <sheetName val="CUENTA OPERADOR 29%"/>
      <sheetName val="CUENTA OPERADOR 27%"/>
      <sheetName val="RS TOTAL detalle"/>
      <sheetName val="RS Avenida + torres"/>
      <sheetName val="RS Avenida"/>
      <sheetName val="RS Torres"/>
      <sheetName val="RS TyJ+Bulevares"/>
      <sheetName val="RS TyJ"/>
      <sheetName val="RS Bulevares"/>
      <sheetName val="RS Cocina Central"/>
      <sheetName val="RS Ret y Efim"/>
      <sheetName val="RS IPM"/>
      <sheetName val="RESUMEN"/>
      <sheetName val="Total presentacion"/>
      <sheetName val="IFEMA total"/>
      <sheetName val="RECINTO FERIAL"/>
      <sheetName val="RETAIL"/>
      <sheetName val="COCINA CENTRAL"/>
      <sheetName val="RECINTO"/>
      <sheetName val="IPM rest"/>
      <sheetName val="IPM catering"/>
      <sheetName val="IPM CC"/>
      <sheetName val="IPM"/>
      <sheetName val="EFIMEROS"/>
      <sheetName val="EXTERIOR"/>
      <sheetName val="EAT WORLD areas"/>
      <sheetName val="RESUMEN BULEVARES"/>
      <sheetName val="BULEVARES"/>
      <sheetName val="CONDE DUQUE PAB 14"/>
      <sheetName val="LAVAPIES PAB 12"/>
      <sheetName val="IBIZA PAB 9"/>
      <sheetName val="MALASAÑA PAB 1"/>
      <sheetName val="LA LATINA PAB 2"/>
      <sheetName val="RETIRO PAB 8"/>
      <sheetName val="CHAMBERI PAB 4"/>
      <sheetName val="CHUECA PAB 3"/>
      <sheetName val="HUERTAS PAB 7"/>
      <sheetName val="BELLE EPOQUE PAB 10"/>
      <sheetName val="RESUMEN TyJ"/>
      <sheetName val="TyJ"/>
      <sheetName val="PLAZA DE ESPAÑA PAB 7"/>
      <sheetName val="BOTANICO PAB 4"/>
      <sheetName val="SABATINI PAB 3"/>
      <sheetName val="SOROLLA PAB 5"/>
      <sheetName val="TROPICAL PAB 8"/>
      <sheetName val="VISTILLAS PAB 9"/>
      <sheetName val="LAZARO GALDIANO PAB 10"/>
      <sheetName val="LOPE DE VEGA PAB 6"/>
      <sheetName val="DESCUBRIMIENTO PAB 12"/>
      <sheetName val="TEMPLO DEBOD PAB 14"/>
      <sheetName val="ROMANTICO PAB14"/>
      <sheetName val="RESUMEN 5 TORRES"/>
      <sheetName val="LAS 5  TORRES"/>
      <sheetName val="CLUB FERIA"/>
      <sheetName val="comedor PERSONAL"/>
      <sheetName val="RESTAURANTE EUROPA"/>
      <sheetName val="EL RIOJANO"/>
      <sheetName val="new concept table service"/>
      <sheetName val="ALCALA"/>
      <sheetName val="RESUMEN AVENIDA"/>
      <sheetName val="AVENIDA"/>
      <sheetName val="DALUCCI"/>
      <sheetName val="CAFETERIA NORTE"/>
      <sheetName val="EAT SPAIN"/>
      <sheetName val="HEALTHY"/>
      <sheetName val="JAMONERIA"/>
      <sheetName val="TEX MEX LATINO"/>
      <sheetName val="ORIENTAL WOK"/>
      <sheetName val="CERVEZA &amp; BOCATAS"/>
      <sheetName val="FOOD TRUCK 1"/>
      <sheetName val="FOOD TRUCK 2"/>
      <sheetName val="FOOD TRUCK 3"/>
      <sheetName val="FOOD TRUCK 4"/>
      <sheetName val="Hoja4"/>
      <sheetName val="Hoja5"/>
    </sheetNames>
    <sheetDataSet>
      <sheetData sheetId="0"/>
      <sheetData sheetId="1"/>
      <sheetData sheetId="2"/>
      <sheetData sheetId="3"/>
      <sheetData sheetId="4"/>
      <sheetData sheetId="5"/>
      <sheetData sheetId="6"/>
      <sheetData sheetId="7"/>
      <sheetData sheetId="8">
        <row r="10">
          <cell r="D10">
            <v>230</v>
          </cell>
          <cell r="E10">
            <v>275</v>
          </cell>
          <cell r="F10">
            <v>425</v>
          </cell>
          <cell r="G10">
            <v>475</v>
          </cell>
          <cell r="H10">
            <v>530</v>
          </cell>
          <cell r="I10">
            <v>570</v>
          </cell>
          <cell r="J10">
            <v>620</v>
          </cell>
          <cell r="K10">
            <v>680</v>
          </cell>
          <cell r="L10">
            <v>710</v>
          </cell>
          <cell r="M10">
            <v>750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A60B1-4DF1-45F7-BF18-2D2BCEC737A3}">
  <dimension ref="B2:O175"/>
  <sheetViews>
    <sheetView showGridLines="0" tabSelected="1" zoomScale="115" zoomScaleNormal="115" workbookViewId="0">
      <selection activeCell="J19" sqref="J19"/>
    </sheetView>
  </sheetViews>
  <sheetFormatPr defaultColWidth="10.85546875" defaultRowHeight="14.45"/>
  <cols>
    <col min="1" max="1" width="2.85546875" customWidth="1"/>
    <col min="2" max="2" width="31.7109375" customWidth="1"/>
    <col min="3" max="5" width="12.5703125" bestFit="1" customWidth="1"/>
    <col min="6" max="12" width="13.5703125" bestFit="1" customWidth="1"/>
    <col min="13" max="13" width="13.5703125" customWidth="1"/>
    <col min="14" max="14" width="14.5703125" bestFit="1" customWidth="1"/>
  </cols>
  <sheetData>
    <row r="2" spans="2:14">
      <c r="B2" s="20" t="s">
        <v>0</v>
      </c>
      <c r="C2" s="47"/>
      <c r="D2" s="48"/>
      <c r="E2" s="48"/>
      <c r="F2" s="48"/>
      <c r="G2" s="48"/>
      <c r="H2" s="49"/>
      <c r="J2" s="59" t="s">
        <v>1</v>
      </c>
      <c r="K2" s="59"/>
      <c r="L2" s="60" t="str">
        <f>+F58</f>
        <v/>
      </c>
      <c r="M2" s="60"/>
      <c r="N2" s="60"/>
    </row>
    <row r="3" spans="2:14">
      <c r="B3" s="21"/>
      <c r="C3" s="22"/>
      <c r="D3" s="22"/>
      <c r="E3" s="22"/>
    </row>
    <row r="4" spans="2:14">
      <c r="B4" s="23" t="s">
        <v>2</v>
      </c>
      <c r="C4" s="24"/>
      <c r="D4" s="24"/>
      <c r="E4" s="24"/>
      <c r="F4" s="24"/>
      <c r="G4" s="24"/>
      <c r="H4" s="24"/>
      <c r="I4" s="24"/>
      <c r="J4" s="24"/>
      <c r="K4" s="24"/>
      <c r="L4" s="24"/>
      <c r="M4" s="24"/>
      <c r="N4" s="25"/>
    </row>
    <row r="5" spans="2:14">
      <c r="B5" s="50" t="s">
        <v>3</v>
      </c>
      <c r="C5" s="51"/>
      <c r="D5" s="51"/>
      <c r="E5" s="51"/>
      <c r="F5" s="51"/>
      <c r="G5" s="51"/>
      <c r="H5" s="51"/>
      <c r="I5" s="51"/>
      <c r="J5" s="51"/>
      <c r="K5" s="51"/>
      <c r="L5" s="51"/>
      <c r="M5" s="51"/>
      <c r="N5" s="52"/>
    </row>
    <row r="6" spans="2:14">
      <c r="B6" s="53" t="s">
        <v>4</v>
      </c>
      <c r="C6" s="54"/>
      <c r="D6" s="54"/>
      <c r="E6" s="54"/>
      <c r="F6" s="54"/>
      <c r="G6" s="54"/>
      <c r="H6" s="54"/>
      <c r="I6" s="54"/>
      <c r="J6" s="54"/>
      <c r="K6" s="54"/>
      <c r="L6" s="54"/>
      <c r="M6" s="54"/>
      <c r="N6" s="55"/>
    </row>
    <row r="7" spans="2:14">
      <c r="B7" s="53"/>
      <c r="C7" s="54"/>
      <c r="D7" s="54"/>
      <c r="E7" s="54"/>
      <c r="F7" s="54"/>
      <c r="G7" s="54"/>
      <c r="H7" s="54"/>
      <c r="I7" s="54"/>
      <c r="J7" s="54"/>
      <c r="K7" s="54"/>
      <c r="L7" s="54"/>
      <c r="M7" s="54"/>
      <c r="N7" s="55"/>
    </row>
    <row r="8" spans="2:14">
      <c r="B8" s="56" t="s">
        <v>5</v>
      </c>
      <c r="C8" s="57"/>
      <c r="D8" s="57"/>
      <c r="E8" s="57"/>
      <c r="F8" s="57"/>
      <c r="G8" s="57"/>
      <c r="H8" s="57"/>
      <c r="I8" s="57"/>
      <c r="J8" s="57"/>
      <c r="K8" s="57"/>
      <c r="L8" s="57"/>
      <c r="M8" s="57"/>
      <c r="N8" s="27"/>
    </row>
    <row r="9" spans="2:14">
      <c r="B9" s="28" t="s">
        <v>6</v>
      </c>
      <c r="C9" s="29"/>
      <c r="D9" s="29"/>
      <c r="E9" s="29"/>
      <c r="F9" s="29"/>
      <c r="G9" s="29"/>
      <c r="H9" s="29"/>
      <c r="I9" s="29"/>
      <c r="J9" s="29"/>
      <c r="K9" s="29"/>
      <c r="L9" s="29"/>
      <c r="M9" s="29"/>
      <c r="N9" s="30"/>
    </row>
    <row r="10" spans="2:14">
      <c r="B10" s="31"/>
      <c r="C10" s="26"/>
      <c r="D10" s="26"/>
      <c r="E10" s="26"/>
      <c r="F10" s="26"/>
      <c r="G10" s="26"/>
      <c r="H10" s="26"/>
      <c r="I10" s="26"/>
      <c r="J10" s="26"/>
      <c r="K10" s="26"/>
      <c r="L10" s="26"/>
      <c r="M10" s="26"/>
      <c r="N10" s="26"/>
    </row>
    <row r="11" spans="2:14">
      <c r="B11" s="20" t="s">
        <v>7</v>
      </c>
      <c r="C11" s="20" t="s">
        <v>8</v>
      </c>
      <c r="D11" s="20" t="s">
        <v>9</v>
      </c>
      <c r="E11" s="20" t="s">
        <v>10</v>
      </c>
    </row>
    <row r="12" spans="2:14">
      <c r="B12" s="32" t="s">
        <v>11</v>
      </c>
      <c r="C12" s="33">
        <v>0.17849999999999999</v>
      </c>
      <c r="D12" s="33">
        <v>0.1</v>
      </c>
      <c r="E12" s="33">
        <v>7.4999999999999997E-2</v>
      </c>
    </row>
    <row r="13" spans="2:14" ht="6" customHeight="1"/>
    <row r="14" spans="2:14">
      <c r="B14" s="32" t="s">
        <v>12</v>
      </c>
      <c r="C14" s="1">
        <v>855000</v>
      </c>
    </row>
    <row r="15" spans="2:14">
      <c r="C15" s="34"/>
      <c r="D15" s="34"/>
      <c r="E15" s="34"/>
      <c r="F15" s="34"/>
      <c r="G15" s="34"/>
      <c r="H15" s="34"/>
      <c r="I15" s="34"/>
      <c r="J15" s="34"/>
      <c r="K15" s="34"/>
      <c r="L15" s="34"/>
      <c r="M15" s="34"/>
    </row>
    <row r="16" spans="2:14" ht="21">
      <c r="B16" s="35" t="s">
        <v>8</v>
      </c>
      <c r="C16" s="36" t="str">
        <f>IF(C19&gt;0,"",IF(AND(C19=0,M19=0),"INTRODUCIR INGRESOS",IF(C74&gt;0,"INTRODUCIR INGRESOS",+IF((C75&gt;0),"CÁNON INCORRECTO"))))</f>
        <v>INTRODUCIR INGRESOS</v>
      </c>
      <c r="D16" s="36" t="str">
        <f t="shared" ref="D16:L16" si="0">IF(D19&gt;0,"",IF(AND(D19=0,N19=0),"INTRODUCIR INGRESOS",IF(D74&gt;0,"INTRODUCIR INGRESOS",+IF((D75&gt;0),"CÁNON INCORRECTO"))))</f>
        <v>INTRODUCIR INGRESOS</v>
      </c>
      <c r="E16" s="36" t="str">
        <f t="shared" si="0"/>
        <v>INTRODUCIR INGRESOS</v>
      </c>
      <c r="F16" s="36" t="str">
        <f t="shared" si="0"/>
        <v>INTRODUCIR INGRESOS</v>
      </c>
      <c r="G16" s="36" t="str">
        <f t="shared" si="0"/>
        <v>INTRODUCIR INGRESOS</v>
      </c>
      <c r="H16" s="36" t="str">
        <f t="shared" si="0"/>
        <v>INTRODUCIR INGRESOS</v>
      </c>
      <c r="I16" s="36" t="str">
        <f t="shared" si="0"/>
        <v>INTRODUCIR INGRESOS</v>
      </c>
      <c r="J16" s="36" t="str">
        <f t="shared" si="0"/>
        <v>INTRODUCIR INGRESOS</v>
      </c>
      <c r="K16" s="36" t="str">
        <f t="shared" si="0"/>
        <v>INTRODUCIR INGRESOS</v>
      </c>
      <c r="L16" s="36" t="str">
        <f t="shared" si="0"/>
        <v>INTRODUCIR INGRESOS</v>
      </c>
      <c r="M16" s="37"/>
    </row>
    <row r="17" spans="2:14" ht="29.1">
      <c r="B17" s="38" t="s">
        <v>13</v>
      </c>
      <c r="C17" s="39">
        <v>2023</v>
      </c>
      <c r="D17" s="39">
        <f>+C17+1</f>
        <v>2024</v>
      </c>
      <c r="E17" s="39">
        <f t="shared" ref="E17:L17" si="1">+D17+1</f>
        <v>2025</v>
      </c>
      <c r="F17" s="39">
        <f t="shared" si="1"/>
        <v>2026</v>
      </c>
      <c r="G17" s="39">
        <f t="shared" si="1"/>
        <v>2027</v>
      </c>
      <c r="H17" s="39">
        <f t="shared" si="1"/>
        <v>2028</v>
      </c>
      <c r="I17" s="39">
        <f t="shared" si="1"/>
        <v>2029</v>
      </c>
      <c r="J17" s="39">
        <f t="shared" si="1"/>
        <v>2030</v>
      </c>
      <c r="K17" s="39">
        <f t="shared" si="1"/>
        <v>2031</v>
      </c>
      <c r="L17" s="39">
        <f t="shared" si="1"/>
        <v>2032</v>
      </c>
      <c r="M17" s="40" t="s">
        <v>14</v>
      </c>
      <c r="N17" s="41" t="s">
        <v>15</v>
      </c>
    </row>
    <row r="18" spans="2:14">
      <c r="B18" s="42" t="s">
        <v>16</v>
      </c>
      <c r="C18" s="2">
        <v>6683800</v>
      </c>
      <c r="D18" s="2">
        <v>8787300</v>
      </c>
      <c r="E18" s="2">
        <v>9575500</v>
      </c>
      <c r="F18" s="2">
        <v>10021200.000000002</v>
      </c>
      <c r="G18" s="2">
        <v>10370499.999999996</v>
      </c>
      <c r="H18" s="2">
        <v>10712600</v>
      </c>
      <c r="I18" s="2">
        <v>11111400.000000002</v>
      </c>
      <c r="J18" s="2">
        <v>11472200</v>
      </c>
      <c r="K18" s="2">
        <v>11830700</v>
      </c>
      <c r="L18" s="2">
        <v>12174999.999999998</v>
      </c>
      <c r="M18" s="3">
        <f>SUM(C18:L18)</f>
        <v>102740200</v>
      </c>
      <c r="N18" s="3">
        <f>NPV(3%,C18:L18)</f>
        <v>86573398.342479661</v>
      </c>
    </row>
    <row r="19" spans="2:14">
      <c r="B19" s="42" t="s">
        <v>17</v>
      </c>
      <c r="C19" s="18"/>
      <c r="D19" s="18"/>
      <c r="E19" s="18"/>
      <c r="F19" s="18"/>
      <c r="G19" s="18"/>
      <c r="H19" s="18"/>
      <c r="I19" s="18"/>
      <c r="J19" s="18"/>
      <c r="K19" s="18"/>
      <c r="L19" s="18"/>
      <c r="M19" s="3">
        <f>SUM(C19:L19)</f>
        <v>0</v>
      </c>
      <c r="N19" s="3">
        <f>NPV(3%,C19:L19)</f>
        <v>0</v>
      </c>
    </row>
    <row r="20" spans="2:14">
      <c r="B20" s="42" t="s">
        <v>18</v>
      </c>
      <c r="C20" s="19"/>
      <c r="D20" s="19"/>
      <c r="E20" s="19"/>
      <c r="F20" s="19"/>
      <c r="G20" s="19"/>
      <c r="H20" s="19"/>
      <c r="I20" s="19"/>
      <c r="J20" s="19"/>
      <c r="K20" s="19"/>
      <c r="L20" s="19"/>
      <c r="M20" s="4"/>
      <c r="N20" s="5">
        <f>IF(N18=0,0,+N21/N18)</f>
        <v>0</v>
      </c>
    </row>
    <row r="21" spans="2:14">
      <c r="B21" s="42" t="s">
        <v>19</v>
      </c>
      <c r="C21" s="1">
        <f>+C18*C20</f>
        <v>0</v>
      </c>
      <c r="D21" s="1">
        <f t="shared" ref="D21:L21" si="2">+D18*D20</f>
        <v>0</v>
      </c>
      <c r="E21" s="1">
        <f t="shared" si="2"/>
        <v>0</v>
      </c>
      <c r="F21" s="1">
        <f t="shared" si="2"/>
        <v>0</v>
      </c>
      <c r="G21" s="1">
        <f t="shared" si="2"/>
        <v>0</v>
      </c>
      <c r="H21" s="1">
        <f t="shared" si="2"/>
        <v>0</v>
      </c>
      <c r="I21" s="1">
        <f t="shared" si="2"/>
        <v>0</v>
      </c>
      <c r="J21" s="1">
        <f t="shared" si="2"/>
        <v>0</v>
      </c>
      <c r="K21" s="1">
        <f t="shared" si="2"/>
        <v>0</v>
      </c>
      <c r="L21" s="1">
        <f t="shared" si="2"/>
        <v>0</v>
      </c>
      <c r="M21" s="3">
        <f>SUM(C21:L21)</f>
        <v>0</v>
      </c>
      <c r="N21" s="3">
        <f t="shared" ref="N21:N23" si="3">NPV(3%,C21:L21)</f>
        <v>0</v>
      </c>
    </row>
    <row r="22" spans="2:14">
      <c r="B22" s="42" t="s">
        <v>20</v>
      </c>
      <c r="C22" s="1">
        <f>+C19*C20</f>
        <v>0</v>
      </c>
      <c r="D22" s="1">
        <f t="shared" ref="D22:L22" si="4">+D19*D20</f>
        <v>0</v>
      </c>
      <c r="E22" s="1">
        <f t="shared" si="4"/>
        <v>0</v>
      </c>
      <c r="F22" s="1">
        <f t="shared" si="4"/>
        <v>0</v>
      </c>
      <c r="G22" s="1">
        <f t="shared" si="4"/>
        <v>0</v>
      </c>
      <c r="H22" s="1">
        <f t="shared" si="4"/>
        <v>0</v>
      </c>
      <c r="I22" s="1">
        <f t="shared" si="4"/>
        <v>0</v>
      </c>
      <c r="J22" s="1">
        <f t="shared" si="4"/>
        <v>0</v>
      </c>
      <c r="K22" s="1">
        <f t="shared" si="4"/>
        <v>0</v>
      </c>
      <c r="L22" s="1">
        <f t="shared" si="4"/>
        <v>0</v>
      </c>
      <c r="M22" s="3">
        <f>SUM(C22:L22)</f>
        <v>0</v>
      </c>
      <c r="N22" s="3">
        <f t="shared" ref="N22" si="5">NPV(3%,C22:L22)</f>
        <v>0</v>
      </c>
    </row>
    <row r="23" spans="2:14">
      <c r="B23" s="42" t="s">
        <v>21</v>
      </c>
      <c r="C23" s="1">
        <f>+C22*0.7</f>
        <v>0</v>
      </c>
      <c r="D23" s="1">
        <f t="shared" ref="D23:L23" si="6">+D22*0.7</f>
        <v>0</v>
      </c>
      <c r="E23" s="1">
        <f t="shared" si="6"/>
        <v>0</v>
      </c>
      <c r="F23" s="1">
        <f t="shared" si="6"/>
        <v>0</v>
      </c>
      <c r="G23" s="1">
        <f t="shared" si="6"/>
        <v>0</v>
      </c>
      <c r="H23" s="1">
        <f t="shared" si="6"/>
        <v>0</v>
      </c>
      <c r="I23" s="1">
        <f t="shared" si="6"/>
        <v>0</v>
      </c>
      <c r="J23" s="1">
        <f t="shared" si="6"/>
        <v>0</v>
      </c>
      <c r="K23" s="1">
        <f t="shared" si="6"/>
        <v>0</v>
      </c>
      <c r="L23" s="1">
        <f t="shared" si="6"/>
        <v>0</v>
      </c>
      <c r="M23" s="3">
        <f>SUM(C23:L23)</f>
        <v>0</v>
      </c>
      <c r="N23" s="3">
        <f t="shared" si="3"/>
        <v>0</v>
      </c>
    </row>
    <row r="25" spans="2:14" ht="21">
      <c r="B25" s="35" t="s">
        <v>9</v>
      </c>
      <c r="C25" s="36" t="str">
        <f>IF(C28&gt;0,"",IF(AND(C28=0,M28=0),"INTRODUCIR INGRESOS",IF(C77&gt;0,"INTRODUCIR INGRESOS",+IF((C78&gt;0),"CÁNON INCORRECTO"))))</f>
        <v>INTRODUCIR INGRESOS</v>
      </c>
      <c r="D25" s="36" t="str">
        <f t="shared" ref="D25:L25" si="7">IF(D28&gt;0,"",IF(AND(D28=0,N28=0),"INTRODUCIR INGRESOS",IF(D77&gt;0,"INTRODUCIR INGRESOS",+IF((D78&gt;0),"CÁNON INCORRECTO"))))</f>
        <v>INTRODUCIR INGRESOS</v>
      </c>
      <c r="E25" s="36" t="str">
        <f t="shared" si="7"/>
        <v>INTRODUCIR INGRESOS</v>
      </c>
      <c r="F25" s="36" t="str">
        <f t="shared" si="7"/>
        <v>INTRODUCIR INGRESOS</v>
      </c>
      <c r="G25" s="36" t="str">
        <f t="shared" si="7"/>
        <v>INTRODUCIR INGRESOS</v>
      </c>
      <c r="H25" s="36" t="str">
        <f t="shared" si="7"/>
        <v>INTRODUCIR INGRESOS</v>
      </c>
      <c r="I25" s="36" t="str">
        <f t="shared" si="7"/>
        <v>INTRODUCIR INGRESOS</v>
      </c>
      <c r="J25" s="36" t="str">
        <f t="shared" si="7"/>
        <v>INTRODUCIR INGRESOS</v>
      </c>
      <c r="K25" s="36" t="str">
        <f t="shared" si="7"/>
        <v>INTRODUCIR INGRESOS</v>
      </c>
      <c r="L25" s="36" t="str">
        <f t="shared" si="7"/>
        <v>INTRODUCIR INGRESOS</v>
      </c>
    </row>
    <row r="26" spans="2:14" ht="29.1">
      <c r="B26" s="38" t="s">
        <v>13</v>
      </c>
      <c r="C26" s="39">
        <f>+C17</f>
        <v>2023</v>
      </c>
      <c r="D26" s="39">
        <f t="shared" ref="D26:L26" si="8">+D17</f>
        <v>2024</v>
      </c>
      <c r="E26" s="39">
        <f t="shared" si="8"/>
        <v>2025</v>
      </c>
      <c r="F26" s="39">
        <f t="shared" si="8"/>
        <v>2026</v>
      </c>
      <c r="G26" s="39">
        <f t="shared" si="8"/>
        <v>2027</v>
      </c>
      <c r="H26" s="39">
        <f t="shared" si="8"/>
        <v>2028</v>
      </c>
      <c r="I26" s="39">
        <f t="shared" si="8"/>
        <v>2029</v>
      </c>
      <c r="J26" s="39">
        <f t="shared" si="8"/>
        <v>2030</v>
      </c>
      <c r="K26" s="39">
        <f t="shared" si="8"/>
        <v>2031</v>
      </c>
      <c r="L26" s="39">
        <f t="shared" si="8"/>
        <v>2032</v>
      </c>
      <c r="M26" s="40" t="s">
        <v>14</v>
      </c>
      <c r="N26" s="41" t="s">
        <v>15</v>
      </c>
    </row>
    <row r="27" spans="2:14">
      <c r="B27" s="42" t="s">
        <v>16</v>
      </c>
      <c r="C27" s="2">
        <f>+'[1]RS TOTAL detalle'!D10*1000</f>
        <v>230000</v>
      </c>
      <c r="D27" s="2">
        <f>+'[1]RS TOTAL detalle'!E10*1000</f>
        <v>275000</v>
      </c>
      <c r="E27" s="2">
        <f>+'[1]RS TOTAL detalle'!F10*1000</f>
        <v>425000</v>
      </c>
      <c r="F27" s="2">
        <f>+'[1]RS TOTAL detalle'!G10*1000</f>
        <v>475000</v>
      </c>
      <c r="G27" s="2">
        <f>+'[1]RS TOTAL detalle'!H10*1000</f>
        <v>530000</v>
      </c>
      <c r="H27" s="2">
        <f>+'[1]RS TOTAL detalle'!I10*1000</f>
        <v>570000</v>
      </c>
      <c r="I27" s="2">
        <f>+'[1]RS TOTAL detalle'!J10*1000</f>
        <v>620000</v>
      </c>
      <c r="J27" s="2">
        <f>+'[1]RS TOTAL detalle'!K10*1000</f>
        <v>680000</v>
      </c>
      <c r="K27" s="2">
        <f>+'[1]RS TOTAL detalle'!L10*1000</f>
        <v>710000</v>
      </c>
      <c r="L27" s="2">
        <f>+'[1]RS TOTAL detalle'!M10*1000</f>
        <v>750000</v>
      </c>
      <c r="M27" s="3">
        <f>SUM(C27:L27)</f>
        <v>5265000</v>
      </c>
      <c r="N27" s="3">
        <f>NPV(3%,C27:L27)</f>
        <v>4371171.4134067772</v>
      </c>
    </row>
    <row r="28" spans="2:14">
      <c r="B28" s="42" t="s">
        <v>17</v>
      </c>
      <c r="C28" s="18"/>
      <c r="D28" s="18"/>
      <c r="E28" s="18"/>
      <c r="F28" s="18"/>
      <c r="G28" s="18"/>
      <c r="H28" s="18"/>
      <c r="I28" s="18"/>
      <c r="J28" s="18"/>
      <c r="K28" s="18"/>
      <c r="L28" s="18"/>
      <c r="M28" s="3">
        <f>SUM(C28:L28)</f>
        <v>0</v>
      </c>
      <c r="N28" s="3">
        <f>NPV(3%,C28:L28)</f>
        <v>0</v>
      </c>
    </row>
    <row r="29" spans="2:14">
      <c r="B29" s="42" t="s">
        <v>18</v>
      </c>
      <c r="C29" s="19"/>
      <c r="D29" s="19"/>
      <c r="E29" s="19"/>
      <c r="F29" s="19"/>
      <c r="G29" s="19"/>
      <c r="H29" s="19"/>
      <c r="I29" s="19"/>
      <c r="J29" s="19"/>
      <c r="K29" s="19"/>
      <c r="L29" s="19"/>
      <c r="M29" s="4"/>
      <c r="N29" s="5">
        <f>IF(N27=0,0,+N30/N27)</f>
        <v>0</v>
      </c>
    </row>
    <row r="30" spans="2:14">
      <c r="B30" s="42" t="s">
        <v>19</v>
      </c>
      <c r="C30" s="1">
        <f>+C27*C29</f>
        <v>0</v>
      </c>
      <c r="D30" s="1">
        <f t="shared" ref="D30:L30" si="9">+D27*D29</f>
        <v>0</v>
      </c>
      <c r="E30" s="1">
        <f t="shared" si="9"/>
        <v>0</v>
      </c>
      <c r="F30" s="1">
        <f t="shared" si="9"/>
        <v>0</v>
      </c>
      <c r="G30" s="1">
        <f t="shared" si="9"/>
        <v>0</v>
      </c>
      <c r="H30" s="1">
        <f t="shared" si="9"/>
        <v>0</v>
      </c>
      <c r="I30" s="1">
        <f t="shared" si="9"/>
        <v>0</v>
      </c>
      <c r="J30" s="1">
        <f t="shared" si="9"/>
        <v>0</v>
      </c>
      <c r="K30" s="1">
        <f t="shared" si="9"/>
        <v>0</v>
      </c>
      <c r="L30" s="1">
        <f t="shared" si="9"/>
        <v>0</v>
      </c>
      <c r="M30" s="3">
        <f>SUM(C30:L30)</f>
        <v>0</v>
      </c>
      <c r="N30" s="3">
        <f t="shared" ref="N30:N32" si="10">NPV(3%,C30:L30)</f>
        <v>0</v>
      </c>
    </row>
    <row r="31" spans="2:14">
      <c r="B31" s="42" t="s">
        <v>20</v>
      </c>
      <c r="C31" s="1">
        <f>+C28*C29</f>
        <v>0</v>
      </c>
      <c r="D31" s="1">
        <f t="shared" ref="D31:L31" si="11">+D28*D29</f>
        <v>0</v>
      </c>
      <c r="E31" s="1">
        <f t="shared" si="11"/>
        <v>0</v>
      </c>
      <c r="F31" s="1">
        <f t="shared" si="11"/>
        <v>0</v>
      </c>
      <c r="G31" s="1">
        <f t="shared" si="11"/>
        <v>0</v>
      </c>
      <c r="H31" s="1">
        <f t="shared" si="11"/>
        <v>0</v>
      </c>
      <c r="I31" s="1">
        <f t="shared" si="11"/>
        <v>0</v>
      </c>
      <c r="J31" s="1">
        <f t="shared" si="11"/>
        <v>0</v>
      </c>
      <c r="K31" s="1">
        <f t="shared" si="11"/>
        <v>0</v>
      </c>
      <c r="L31" s="1">
        <f t="shared" si="11"/>
        <v>0</v>
      </c>
      <c r="M31" s="3">
        <f>SUM(C31:L31)</f>
        <v>0</v>
      </c>
      <c r="N31" s="3">
        <f t="shared" si="10"/>
        <v>0</v>
      </c>
    </row>
    <row r="32" spans="2:14">
      <c r="B32" s="42" t="s">
        <v>21</v>
      </c>
      <c r="C32" s="1">
        <f>+C31*0.7</f>
        <v>0</v>
      </c>
      <c r="D32" s="1">
        <f t="shared" ref="D32" si="12">+D31*0.7</f>
        <v>0</v>
      </c>
      <c r="E32" s="1">
        <f t="shared" ref="E32" si="13">+E31*0.7</f>
        <v>0</v>
      </c>
      <c r="F32" s="1">
        <f t="shared" ref="F32" si="14">+F31*0.7</f>
        <v>0</v>
      </c>
      <c r="G32" s="1">
        <f t="shared" ref="G32" si="15">+G31*0.7</f>
        <v>0</v>
      </c>
      <c r="H32" s="1">
        <f t="shared" ref="H32" si="16">+H31*0.7</f>
        <v>0</v>
      </c>
      <c r="I32" s="1">
        <f t="shared" ref="I32" si="17">+I31*0.7</f>
        <v>0</v>
      </c>
      <c r="J32" s="1">
        <f t="shared" ref="J32" si="18">+J31*0.7</f>
        <v>0</v>
      </c>
      <c r="K32" s="1">
        <f t="shared" ref="K32" si="19">+K31*0.7</f>
        <v>0</v>
      </c>
      <c r="L32" s="1">
        <f t="shared" ref="L32" si="20">+L31*0.7</f>
        <v>0</v>
      </c>
      <c r="M32" s="3">
        <f>SUM(C32:L32)</f>
        <v>0</v>
      </c>
      <c r="N32" s="3">
        <f t="shared" si="10"/>
        <v>0</v>
      </c>
    </row>
    <row r="33" spans="2:14">
      <c r="C33" s="6"/>
      <c r="D33" s="7"/>
      <c r="E33" s="8"/>
      <c r="F33" s="9"/>
      <c r="G33" s="9"/>
      <c r="H33" s="9"/>
      <c r="I33" s="9"/>
      <c r="J33" s="9"/>
      <c r="K33" s="9"/>
      <c r="L33" s="9"/>
      <c r="M33" s="9"/>
      <c r="N33" s="9"/>
    </row>
    <row r="34" spans="2:14" ht="21">
      <c r="B34" s="35" t="s">
        <v>10</v>
      </c>
      <c r="C34" s="36" t="str">
        <f>IF(C37&gt;0,"",IF(AND(C37=0,M37=0),"INTRODUCIR INGRESOS",IF(C80&gt;0,"INTRODUCIR INGRESOS",+IF((C81&gt;0),"CÁNON INCORRECTO"))))</f>
        <v>INTRODUCIR INGRESOS</v>
      </c>
      <c r="D34" s="36" t="str">
        <f t="shared" ref="D34:L34" si="21">IF(D37&gt;0,"",IF(AND(D37=0,N37=0),"INTRODUCIR INGRESOS",IF(D80&gt;0,"INTRODUCIR INGRESOS",+IF((D81&gt;0),"CÁNON INCORRECTO"))))</f>
        <v>INTRODUCIR INGRESOS</v>
      </c>
      <c r="E34" s="36" t="str">
        <f t="shared" si="21"/>
        <v>INTRODUCIR INGRESOS</v>
      </c>
      <c r="F34" s="36" t="str">
        <f t="shared" si="21"/>
        <v>INTRODUCIR INGRESOS</v>
      </c>
      <c r="G34" s="36" t="str">
        <f t="shared" si="21"/>
        <v>INTRODUCIR INGRESOS</v>
      </c>
      <c r="H34" s="36" t="str">
        <f t="shared" si="21"/>
        <v>INTRODUCIR INGRESOS</v>
      </c>
      <c r="I34" s="36" t="str">
        <f t="shared" si="21"/>
        <v>INTRODUCIR INGRESOS</v>
      </c>
      <c r="J34" s="36" t="str">
        <f t="shared" si="21"/>
        <v>INTRODUCIR INGRESOS</v>
      </c>
      <c r="K34" s="36" t="str">
        <f t="shared" si="21"/>
        <v>INTRODUCIR INGRESOS</v>
      </c>
      <c r="L34" s="36" t="str">
        <f t="shared" si="21"/>
        <v>INTRODUCIR INGRESOS</v>
      </c>
    </row>
    <row r="35" spans="2:14" ht="29.1">
      <c r="B35" s="38" t="s">
        <v>13</v>
      </c>
      <c r="C35" s="39">
        <f t="shared" ref="C35:L35" si="22">+C17</f>
        <v>2023</v>
      </c>
      <c r="D35" s="39">
        <f t="shared" si="22"/>
        <v>2024</v>
      </c>
      <c r="E35" s="39">
        <f t="shared" si="22"/>
        <v>2025</v>
      </c>
      <c r="F35" s="39">
        <f t="shared" si="22"/>
        <v>2026</v>
      </c>
      <c r="G35" s="39">
        <f t="shared" si="22"/>
        <v>2027</v>
      </c>
      <c r="H35" s="39">
        <f t="shared" si="22"/>
        <v>2028</v>
      </c>
      <c r="I35" s="39">
        <f t="shared" si="22"/>
        <v>2029</v>
      </c>
      <c r="J35" s="39">
        <f t="shared" si="22"/>
        <v>2030</v>
      </c>
      <c r="K35" s="39">
        <f t="shared" si="22"/>
        <v>2031</v>
      </c>
      <c r="L35" s="39">
        <f t="shared" si="22"/>
        <v>2032</v>
      </c>
      <c r="M35" s="40" t="s">
        <v>14</v>
      </c>
      <c r="N35" s="41" t="s">
        <v>15</v>
      </c>
    </row>
    <row r="36" spans="2:14">
      <c r="B36" s="42" t="s">
        <v>16</v>
      </c>
      <c r="C36" s="2">
        <v>305400</v>
      </c>
      <c r="D36" s="2">
        <v>387500</v>
      </c>
      <c r="E36" s="2">
        <v>706500</v>
      </c>
      <c r="F36" s="2">
        <v>974500</v>
      </c>
      <c r="G36" s="2">
        <v>1184000</v>
      </c>
      <c r="H36" s="2">
        <v>1305000</v>
      </c>
      <c r="I36" s="2">
        <v>1613000</v>
      </c>
      <c r="J36" s="2">
        <v>1917000</v>
      </c>
      <c r="K36" s="2">
        <v>2230000</v>
      </c>
      <c r="L36" s="2">
        <v>2478500</v>
      </c>
      <c r="M36" s="3">
        <f>SUM(C36:L36)</f>
        <v>13101400</v>
      </c>
      <c r="N36" s="3">
        <f>NPV(3%,C36:L36)</f>
        <v>10666544.926542591</v>
      </c>
    </row>
    <row r="37" spans="2:14">
      <c r="B37" s="42" t="s">
        <v>17</v>
      </c>
      <c r="C37" s="18"/>
      <c r="D37" s="18"/>
      <c r="E37" s="18"/>
      <c r="F37" s="18"/>
      <c r="G37" s="18"/>
      <c r="H37" s="18"/>
      <c r="I37" s="18"/>
      <c r="J37" s="18"/>
      <c r="K37" s="18"/>
      <c r="L37" s="18"/>
      <c r="M37" s="3">
        <f>SUM(C37:L37)</f>
        <v>0</v>
      </c>
      <c r="N37" s="3">
        <f>NPV(3%,C37:L37)</f>
        <v>0</v>
      </c>
    </row>
    <row r="38" spans="2:14">
      <c r="B38" s="42" t="s">
        <v>18</v>
      </c>
      <c r="C38" s="19"/>
      <c r="D38" s="19"/>
      <c r="E38" s="19"/>
      <c r="F38" s="19"/>
      <c r="G38" s="19"/>
      <c r="H38" s="19"/>
      <c r="I38" s="19"/>
      <c r="J38" s="19"/>
      <c r="K38" s="19"/>
      <c r="L38" s="19"/>
      <c r="M38" s="4"/>
      <c r="N38" s="5">
        <f>IF(N36=0,0,+N39/N36)</f>
        <v>0</v>
      </c>
    </row>
    <row r="39" spans="2:14">
      <c r="B39" s="42" t="s">
        <v>19</v>
      </c>
      <c r="C39" s="1">
        <f>+C36*C38</f>
        <v>0</v>
      </c>
      <c r="D39" s="1">
        <f t="shared" ref="D39:L39" si="23">+D36*D38</f>
        <v>0</v>
      </c>
      <c r="E39" s="1">
        <f t="shared" si="23"/>
        <v>0</v>
      </c>
      <c r="F39" s="1">
        <f t="shared" si="23"/>
        <v>0</v>
      </c>
      <c r="G39" s="1">
        <f t="shared" si="23"/>
        <v>0</v>
      </c>
      <c r="H39" s="1">
        <f t="shared" si="23"/>
        <v>0</v>
      </c>
      <c r="I39" s="1">
        <f t="shared" si="23"/>
        <v>0</v>
      </c>
      <c r="J39" s="1">
        <f t="shared" si="23"/>
        <v>0</v>
      </c>
      <c r="K39" s="1">
        <f t="shared" si="23"/>
        <v>0</v>
      </c>
      <c r="L39" s="1">
        <f t="shared" si="23"/>
        <v>0</v>
      </c>
      <c r="M39" s="3">
        <f>SUM(C39:L39)</f>
        <v>0</v>
      </c>
      <c r="N39" s="3">
        <f t="shared" ref="N39:N41" si="24">NPV(3%,C39:L39)</f>
        <v>0</v>
      </c>
    </row>
    <row r="40" spans="2:14">
      <c r="B40" s="42" t="s">
        <v>20</v>
      </c>
      <c r="C40" s="1">
        <f>+C37*C38</f>
        <v>0</v>
      </c>
      <c r="D40" s="1">
        <f t="shared" ref="D40:L40" si="25">+D37*D38</f>
        <v>0</v>
      </c>
      <c r="E40" s="1">
        <f t="shared" si="25"/>
        <v>0</v>
      </c>
      <c r="F40" s="1">
        <f t="shared" si="25"/>
        <v>0</v>
      </c>
      <c r="G40" s="1">
        <f t="shared" si="25"/>
        <v>0</v>
      </c>
      <c r="H40" s="1">
        <f t="shared" si="25"/>
        <v>0</v>
      </c>
      <c r="I40" s="1">
        <f t="shared" si="25"/>
        <v>0</v>
      </c>
      <c r="J40" s="1">
        <f t="shared" si="25"/>
        <v>0</v>
      </c>
      <c r="K40" s="1">
        <f t="shared" si="25"/>
        <v>0</v>
      </c>
      <c r="L40" s="1">
        <f t="shared" si="25"/>
        <v>0</v>
      </c>
      <c r="M40" s="3">
        <f>SUM(C40:L40)</f>
        <v>0</v>
      </c>
      <c r="N40" s="3">
        <f t="shared" si="24"/>
        <v>0</v>
      </c>
    </row>
    <row r="41" spans="2:14">
      <c r="B41" s="42" t="s">
        <v>21</v>
      </c>
      <c r="C41" s="1">
        <f>+C40*0.7</f>
        <v>0</v>
      </c>
      <c r="D41" s="1">
        <f t="shared" ref="D41" si="26">+D40*0.7</f>
        <v>0</v>
      </c>
      <c r="E41" s="1">
        <f t="shared" ref="E41" si="27">+E40*0.7</f>
        <v>0</v>
      </c>
      <c r="F41" s="1">
        <f t="shared" ref="F41" si="28">+F40*0.7</f>
        <v>0</v>
      </c>
      <c r="G41" s="1">
        <f t="shared" ref="G41" si="29">+G40*0.7</f>
        <v>0</v>
      </c>
      <c r="H41" s="1">
        <f t="shared" ref="H41" si="30">+H40*0.7</f>
        <v>0</v>
      </c>
      <c r="I41" s="1">
        <f t="shared" ref="I41" si="31">+I40*0.7</f>
        <v>0</v>
      </c>
      <c r="J41" s="1">
        <f t="shared" ref="J41" si="32">+J40*0.7</f>
        <v>0</v>
      </c>
      <c r="K41" s="1">
        <f t="shared" ref="K41" si="33">+K40*0.7</f>
        <v>0</v>
      </c>
      <c r="L41" s="1">
        <f t="shared" ref="L41" si="34">+L40*0.7</f>
        <v>0</v>
      </c>
      <c r="M41" s="3">
        <f>SUM(C41:L41)</f>
        <v>0</v>
      </c>
      <c r="N41" s="3">
        <f t="shared" si="24"/>
        <v>0</v>
      </c>
    </row>
    <row r="42" spans="2:14">
      <c r="C42" s="6"/>
      <c r="D42" s="7"/>
      <c r="E42" s="8"/>
      <c r="F42" s="9"/>
      <c r="G42" s="9"/>
      <c r="H42" s="9"/>
      <c r="I42" s="9"/>
      <c r="J42" s="9"/>
      <c r="K42" s="9"/>
      <c r="L42" s="9"/>
      <c r="M42" s="9"/>
      <c r="N42" s="9"/>
    </row>
    <row r="43" spans="2:14">
      <c r="B43" s="43" t="s">
        <v>22</v>
      </c>
      <c r="C43" s="44" t="str">
        <f t="shared" ref="C43:L43" si="35">IF($N$39=0,"",IF(C50=0,"",+IF((C83&gt;0),"MAG mínimo incorrecto","")))</f>
        <v/>
      </c>
      <c r="D43" s="44" t="str">
        <f t="shared" si="35"/>
        <v/>
      </c>
      <c r="E43" s="44" t="str">
        <f t="shared" si="35"/>
        <v/>
      </c>
      <c r="F43" s="44" t="str">
        <f t="shared" si="35"/>
        <v/>
      </c>
      <c r="G43" s="44" t="str">
        <f t="shared" si="35"/>
        <v/>
      </c>
      <c r="H43" s="44" t="str">
        <f t="shared" si="35"/>
        <v/>
      </c>
      <c r="I43" s="44" t="str">
        <f t="shared" si="35"/>
        <v/>
      </c>
      <c r="J43" s="44" t="str">
        <f t="shared" si="35"/>
        <v/>
      </c>
      <c r="K43" s="44" t="str">
        <f t="shared" si="35"/>
        <v/>
      </c>
      <c r="L43" s="44" t="str">
        <f t="shared" si="35"/>
        <v/>
      </c>
      <c r="M43" s="9"/>
      <c r="N43" s="9"/>
    </row>
    <row r="44" spans="2:14" ht="29.1">
      <c r="B44" s="38" t="s">
        <v>13</v>
      </c>
      <c r="C44" s="39">
        <f t="shared" ref="C44:L44" si="36">+C17</f>
        <v>2023</v>
      </c>
      <c r="D44" s="39">
        <f t="shared" si="36"/>
        <v>2024</v>
      </c>
      <c r="E44" s="39">
        <f t="shared" si="36"/>
        <v>2025</v>
      </c>
      <c r="F44" s="39">
        <f t="shared" si="36"/>
        <v>2026</v>
      </c>
      <c r="G44" s="39">
        <f t="shared" si="36"/>
        <v>2027</v>
      </c>
      <c r="H44" s="39">
        <f t="shared" si="36"/>
        <v>2028</v>
      </c>
      <c r="I44" s="39">
        <f t="shared" si="36"/>
        <v>2029</v>
      </c>
      <c r="J44" s="39">
        <f t="shared" si="36"/>
        <v>2030</v>
      </c>
      <c r="K44" s="39">
        <f t="shared" si="36"/>
        <v>2031</v>
      </c>
      <c r="L44" s="39">
        <f t="shared" si="36"/>
        <v>2032</v>
      </c>
      <c r="M44" s="40" t="s">
        <v>14</v>
      </c>
      <c r="N44" s="41" t="s">
        <v>15</v>
      </c>
    </row>
    <row r="45" spans="2:14">
      <c r="B45" s="42" t="s">
        <v>16</v>
      </c>
      <c r="C45" s="10">
        <f t="shared" ref="C45:L45" si="37">+C18+C27+C36</f>
        <v>7219200</v>
      </c>
      <c r="D45" s="10">
        <f t="shared" si="37"/>
        <v>9449800</v>
      </c>
      <c r="E45" s="10">
        <f t="shared" si="37"/>
        <v>10707000</v>
      </c>
      <c r="F45" s="10">
        <f t="shared" si="37"/>
        <v>11470700.000000002</v>
      </c>
      <c r="G45" s="10">
        <f t="shared" si="37"/>
        <v>12084499.999999996</v>
      </c>
      <c r="H45" s="10">
        <f t="shared" si="37"/>
        <v>12587600</v>
      </c>
      <c r="I45" s="10">
        <f t="shared" si="37"/>
        <v>13344400.000000002</v>
      </c>
      <c r="J45" s="10">
        <f t="shared" si="37"/>
        <v>14069200</v>
      </c>
      <c r="K45" s="10">
        <f t="shared" si="37"/>
        <v>14770700</v>
      </c>
      <c r="L45" s="10">
        <f t="shared" si="37"/>
        <v>15403499.999999998</v>
      </c>
      <c r="M45" s="3">
        <f>SUM(C45:L45)</f>
        <v>121106600</v>
      </c>
      <c r="N45" s="3">
        <f>NPV(3%,C45:L45)</f>
        <v>101611114.68242903</v>
      </c>
    </row>
    <row r="46" spans="2:14">
      <c r="B46" s="42" t="s">
        <v>17</v>
      </c>
      <c r="C46" s="10">
        <f>+C19+C28+C37</f>
        <v>0</v>
      </c>
      <c r="D46" s="10">
        <f t="shared" ref="D46:L46" si="38">+D19+D28+D37</f>
        <v>0</v>
      </c>
      <c r="E46" s="10">
        <f t="shared" si="38"/>
        <v>0</v>
      </c>
      <c r="F46" s="10">
        <f t="shared" si="38"/>
        <v>0</v>
      </c>
      <c r="G46" s="10">
        <f t="shared" si="38"/>
        <v>0</v>
      </c>
      <c r="H46" s="10">
        <f t="shared" si="38"/>
        <v>0</v>
      </c>
      <c r="I46" s="10">
        <f t="shared" si="38"/>
        <v>0</v>
      </c>
      <c r="J46" s="10">
        <f t="shared" si="38"/>
        <v>0</v>
      </c>
      <c r="K46" s="10">
        <f t="shared" si="38"/>
        <v>0</v>
      </c>
      <c r="L46" s="10">
        <f t="shared" si="38"/>
        <v>0</v>
      </c>
      <c r="M46" s="3">
        <f>SUM(C46:L46)</f>
        <v>0</v>
      </c>
      <c r="N46" s="3">
        <f>NPV(3%,C46:L46)</f>
        <v>0</v>
      </c>
    </row>
    <row r="47" spans="2:14">
      <c r="B47" s="42" t="s">
        <v>18</v>
      </c>
      <c r="C47" s="11">
        <f t="shared" ref="C47:L47" si="39">IF(C45=0,0,+C48/C45)</f>
        <v>0</v>
      </c>
      <c r="D47" s="11">
        <f t="shared" si="39"/>
        <v>0</v>
      </c>
      <c r="E47" s="11">
        <f t="shared" si="39"/>
        <v>0</v>
      </c>
      <c r="F47" s="11">
        <f t="shared" si="39"/>
        <v>0</v>
      </c>
      <c r="G47" s="11">
        <f t="shared" si="39"/>
        <v>0</v>
      </c>
      <c r="H47" s="11">
        <f t="shared" si="39"/>
        <v>0</v>
      </c>
      <c r="I47" s="11">
        <f t="shared" si="39"/>
        <v>0</v>
      </c>
      <c r="J47" s="11">
        <f t="shared" si="39"/>
        <v>0</v>
      </c>
      <c r="K47" s="11">
        <f t="shared" si="39"/>
        <v>0</v>
      </c>
      <c r="L47" s="11">
        <f t="shared" si="39"/>
        <v>0</v>
      </c>
      <c r="M47" s="5"/>
      <c r="N47" s="5">
        <f>IF(N45=0,0,+N48/N45)</f>
        <v>0</v>
      </c>
    </row>
    <row r="48" spans="2:14">
      <c r="B48" s="42" t="s">
        <v>19</v>
      </c>
      <c r="C48" s="10">
        <f t="shared" ref="C48:L48" si="40">+C21+C30+C39</f>
        <v>0</v>
      </c>
      <c r="D48" s="10">
        <f t="shared" si="40"/>
        <v>0</v>
      </c>
      <c r="E48" s="10">
        <f t="shared" si="40"/>
        <v>0</v>
      </c>
      <c r="F48" s="10">
        <f t="shared" si="40"/>
        <v>0</v>
      </c>
      <c r="G48" s="10">
        <f t="shared" si="40"/>
        <v>0</v>
      </c>
      <c r="H48" s="10">
        <f t="shared" si="40"/>
        <v>0</v>
      </c>
      <c r="I48" s="10">
        <f t="shared" si="40"/>
        <v>0</v>
      </c>
      <c r="J48" s="10">
        <f t="shared" si="40"/>
        <v>0</v>
      </c>
      <c r="K48" s="10">
        <f t="shared" si="40"/>
        <v>0</v>
      </c>
      <c r="L48" s="10">
        <f t="shared" si="40"/>
        <v>0</v>
      </c>
      <c r="M48" s="3">
        <f>SUM(C48:L48)</f>
        <v>0</v>
      </c>
      <c r="N48" s="3">
        <f t="shared" ref="N48:N50" si="41">NPV(3%,C48:L48)</f>
        <v>0</v>
      </c>
    </row>
    <row r="49" spans="2:14">
      <c r="B49" s="42" t="s">
        <v>20</v>
      </c>
      <c r="C49" s="10">
        <f t="shared" ref="C49:L49" si="42">+C22+C31+C40</f>
        <v>0</v>
      </c>
      <c r="D49" s="10">
        <f t="shared" si="42"/>
        <v>0</v>
      </c>
      <c r="E49" s="10">
        <f t="shared" si="42"/>
        <v>0</v>
      </c>
      <c r="F49" s="10">
        <f t="shared" si="42"/>
        <v>0</v>
      </c>
      <c r="G49" s="10">
        <f t="shared" si="42"/>
        <v>0</v>
      </c>
      <c r="H49" s="10">
        <f t="shared" si="42"/>
        <v>0</v>
      </c>
      <c r="I49" s="10">
        <f t="shared" si="42"/>
        <v>0</v>
      </c>
      <c r="J49" s="10">
        <f t="shared" si="42"/>
        <v>0</v>
      </c>
      <c r="K49" s="10">
        <f t="shared" si="42"/>
        <v>0</v>
      </c>
      <c r="L49" s="10">
        <f t="shared" si="42"/>
        <v>0</v>
      </c>
      <c r="M49" s="3">
        <f>SUM(C49:L49)</f>
        <v>0</v>
      </c>
      <c r="N49" s="3">
        <f t="shared" ref="N49" si="43">NPV(3%,C49:L49)</f>
        <v>0</v>
      </c>
    </row>
    <row r="50" spans="2:14">
      <c r="B50" s="42" t="s">
        <v>21</v>
      </c>
      <c r="C50" s="10">
        <f t="shared" ref="C50:L50" si="44">+C23+C32+C41</f>
        <v>0</v>
      </c>
      <c r="D50" s="10">
        <f t="shared" si="44"/>
        <v>0</v>
      </c>
      <c r="E50" s="10">
        <f t="shared" si="44"/>
        <v>0</v>
      </c>
      <c r="F50" s="10">
        <f t="shared" si="44"/>
        <v>0</v>
      </c>
      <c r="G50" s="10">
        <f t="shared" si="44"/>
        <v>0</v>
      </c>
      <c r="H50" s="10">
        <f t="shared" si="44"/>
        <v>0</v>
      </c>
      <c r="I50" s="10">
        <f t="shared" si="44"/>
        <v>0</v>
      </c>
      <c r="J50" s="10">
        <f t="shared" si="44"/>
        <v>0</v>
      </c>
      <c r="K50" s="10">
        <f t="shared" si="44"/>
        <v>0</v>
      </c>
      <c r="L50" s="10">
        <f t="shared" si="44"/>
        <v>0</v>
      </c>
      <c r="M50" s="3">
        <f>SUM(C50:L50)</f>
        <v>0</v>
      </c>
      <c r="N50" s="3">
        <f t="shared" si="41"/>
        <v>0</v>
      </c>
    </row>
    <row r="51" spans="2:14">
      <c r="C51" s="12"/>
      <c r="D51" s="13"/>
      <c r="E51" s="14"/>
      <c r="F51" s="15"/>
      <c r="G51" s="15"/>
      <c r="H51" s="15"/>
      <c r="I51" s="15"/>
      <c r="J51" s="15"/>
      <c r="K51" s="15"/>
      <c r="L51" s="15"/>
      <c r="M51" s="15"/>
      <c r="N51" s="15"/>
    </row>
    <row r="52" spans="2:14">
      <c r="C52" s="6"/>
      <c r="D52" s="7"/>
      <c r="E52" s="8"/>
      <c r="F52" s="9"/>
      <c r="G52" s="9"/>
      <c r="H52" s="9"/>
      <c r="I52" s="9"/>
      <c r="J52" s="9"/>
      <c r="K52" s="9"/>
      <c r="L52" s="9"/>
      <c r="M52" s="9"/>
      <c r="N52" s="9"/>
    </row>
    <row r="53" spans="2:14" ht="29.1">
      <c r="B53" s="43" t="s">
        <v>23</v>
      </c>
      <c r="C53" s="41" t="str">
        <f>+N44</f>
        <v>TOTAL Valor Actual</v>
      </c>
      <c r="D53" s="41" t="s">
        <v>24</v>
      </c>
      <c r="E53" s="41" t="s">
        <v>25</v>
      </c>
      <c r="F53" s="9"/>
      <c r="G53" s="9"/>
      <c r="H53" s="9"/>
      <c r="I53" s="9"/>
      <c r="J53" s="9"/>
      <c r="K53" s="9"/>
      <c r="L53" s="9"/>
      <c r="M53" s="9"/>
      <c r="N53" s="9"/>
    </row>
    <row r="54" spans="2:14">
      <c r="B54" s="32" t="s">
        <v>19</v>
      </c>
      <c r="C54" s="16">
        <f>+N48</f>
        <v>0</v>
      </c>
      <c r="D54" s="17">
        <v>0.7</v>
      </c>
      <c r="E54" s="16">
        <f>+D54*C54</f>
        <v>0</v>
      </c>
      <c r="F54" s="9"/>
      <c r="G54" s="9"/>
      <c r="H54" s="9"/>
      <c r="I54" s="9"/>
      <c r="J54" s="9"/>
      <c r="K54" s="9"/>
      <c r="L54" s="9"/>
      <c r="M54" s="9"/>
      <c r="N54" s="9"/>
    </row>
    <row r="55" spans="2:14">
      <c r="B55" s="32" t="s">
        <v>21</v>
      </c>
      <c r="C55" s="16">
        <f>+N50</f>
        <v>0</v>
      </c>
      <c r="D55" s="17">
        <f>1-D54</f>
        <v>0.30000000000000004</v>
      </c>
      <c r="E55" s="16">
        <f>+D55*C55</f>
        <v>0</v>
      </c>
      <c r="F55" s="9"/>
      <c r="G55" s="9"/>
      <c r="H55" s="9"/>
      <c r="I55" s="9"/>
      <c r="J55" s="9"/>
      <c r="K55" s="9"/>
      <c r="L55" s="9"/>
      <c r="M55" s="9"/>
      <c r="N55" s="9"/>
    </row>
    <row r="56" spans="2:14">
      <c r="B56" s="20" t="s">
        <v>26</v>
      </c>
      <c r="E56" s="10">
        <f>SUM(E54:E55)</f>
        <v>0</v>
      </c>
    </row>
    <row r="58" spans="2:14">
      <c r="B58" s="58" t="str">
        <f>+"VALORACIÓN OFERTA "&amp;C2</f>
        <v xml:space="preserve">VALORACIÓN OFERTA </v>
      </c>
      <c r="C58" s="58"/>
      <c r="D58" s="58"/>
      <c r="E58" s="45">
        <f>+E54+E55</f>
        <v>0</v>
      </c>
      <c r="F58" s="44" t="str">
        <f>+IF(E58=0,"",IF(M83&gt;0,"OFERTA NO VÁLIDA",""))</f>
        <v/>
      </c>
    </row>
    <row r="60" spans="2:14" s="46" customFormat="1"/>
    <row r="61" spans="2:14" s="46" customFormat="1"/>
    <row r="62" spans="2:14" s="46" customFormat="1"/>
    <row r="63" spans="2:14" s="46" customFormat="1"/>
    <row r="64" spans="2:14" s="46" customFormat="1"/>
    <row r="65" spans="2:13" s="46" customFormat="1"/>
    <row r="66" spans="2:13" s="46" customFormat="1"/>
    <row r="67" spans="2:13" s="46" customFormat="1"/>
    <row r="68" spans="2:13" s="46" customFormat="1"/>
    <row r="69" spans="2:13" s="46" customFormat="1"/>
    <row r="70" spans="2:13" s="46" customFormat="1">
      <c r="B70" s="46" t="s">
        <v>27</v>
      </c>
    </row>
    <row r="71" spans="2:13" s="46" customFormat="1">
      <c r="B71" s="46" t="s">
        <v>18</v>
      </c>
      <c r="C71" s="46" t="str">
        <f>+IF(M75=0,"NO HAY ERRORES EN LA OFERTA DE CANON","EXISTE ERROR EN EL AÑO INDICADO")</f>
        <v>EXISTE ERROR EN EL AÑO INDICADO</v>
      </c>
    </row>
    <row r="72" spans="2:13" s="46" customFormat="1">
      <c r="B72" s="46" t="s">
        <v>28</v>
      </c>
      <c r="C72" s="46" t="str">
        <f>+IF(M83=0,"NO HAY ERRORES EN LA OFERTA DE MAG","EXISTE ERROR EN EL AÑO INDICADO")</f>
        <v>EXISTE ERROR EN EL AÑO INDICADO</v>
      </c>
    </row>
    <row r="73" spans="2:13" s="46" customFormat="1"/>
    <row r="74" spans="2:13" s="46" customFormat="1">
      <c r="B74" s="46" t="s">
        <v>29</v>
      </c>
      <c r="C74" s="46">
        <f>+IF(C19=0,1,0)</f>
        <v>1</v>
      </c>
      <c r="D74" s="46">
        <f t="shared" ref="D74:L74" si="45">+IF(D19=0,1,0)</f>
        <v>1</v>
      </c>
      <c r="E74" s="46">
        <f t="shared" si="45"/>
        <v>1</v>
      </c>
      <c r="F74" s="46">
        <f t="shared" si="45"/>
        <v>1</v>
      </c>
      <c r="G74" s="46">
        <f t="shared" si="45"/>
        <v>1</v>
      </c>
      <c r="H74" s="46">
        <f t="shared" si="45"/>
        <v>1</v>
      </c>
      <c r="I74" s="46">
        <f t="shared" si="45"/>
        <v>1</v>
      </c>
      <c r="J74" s="46">
        <f t="shared" si="45"/>
        <v>1</v>
      </c>
      <c r="K74" s="46">
        <f t="shared" si="45"/>
        <v>1</v>
      </c>
      <c r="L74" s="46">
        <f t="shared" si="45"/>
        <v>1</v>
      </c>
      <c r="M74" s="46">
        <f>+SUM(C74:L74)</f>
        <v>10</v>
      </c>
    </row>
    <row r="75" spans="2:13" s="46" customFormat="1">
      <c r="B75" s="46" t="s">
        <v>30</v>
      </c>
      <c r="C75" s="46">
        <f>+IF(C20&lt;+$C$12,1,0)</f>
        <v>1</v>
      </c>
      <c r="D75" s="46">
        <f t="shared" ref="D75:L75" si="46">+IF(D20&lt;C20,1,0)</f>
        <v>0</v>
      </c>
      <c r="E75" s="46">
        <f t="shared" si="46"/>
        <v>0</v>
      </c>
      <c r="F75" s="46">
        <f t="shared" si="46"/>
        <v>0</v>
      </c>
      <c r="G75" s="46">
        <f t="shared" si="46"/>
        <v>0</v>
      </c>
      <c r="H75" s="46">
        <f t="shared" si="46"/>
        <v>0</v>
      </c>
      <c r="I75" s="46">
        <f t="shared" si="46"/>
        <v>0</v>
      </c>
      <c r="J75" s="46">
        <f t="shared" si="46"/>
        <v>0</v>
      </c>
      <c r="K75" s="46">
        <f t="shared" si="46"/>
        <v>0</v>
      </c>
      <c r="L75" s="46">
        <f t="shared" si="46"/>
        <v>0</v>
      </c>
      <c r="M75" s="46">
        <f>+SUM(C75:L75)</f>
        <v>1</v>
      </c>
    </row>
    <row r="76" spans="2:13" s="46" customFormat="1">
      <c r="M76" s="46">
        <f>SUM(M74:M75)</f>
        <v>11</v>
      </c>
    </row>
    <row r="77" spans="2:13" s="46" customFormat="1">
      <c r="B77" s="46" t="s">
        <v>31</v>
      </c>
      <c r="C77" s="46">
        <f>+IF(C28=0,1,0)</f>
        <v>1</v>
      </c>
      <c r="D77" s="46">
        <f t="shared" ref="D77:L77" si="47">+IF(D28=0,1,0)</f>
        <v>1</v>
      </c>
      <c r="E77" s="46">
        <f t="shared" si="47"/>
        <v>1</v>
      </c>
      <c r="F77" s="46">
        <f t="shared" si="47"/>
        <v>1</v>
      </c>
      <c r="G77" s="46">
        <f t="shared" si="47"/>
        <v>1</v>
      </c>
      <c r="H77" s="46">
        <f t="shared" si="47"/>
        <v>1</v>
      </c>
      <c r="I77" s="46">
        <f t="shared" si="47"/>
        <v>1</v>
      </c>
      <c r="J77" s="46">
        <f t="shared" si="47"/>
        <v>1</v>
      </c>
      <c r="K77" s="46">
        <f t="shared" si="47"/>
        <v>1</v>
      </c>
      <c r="L77" s="46">
        <f t="shared" si="47"/>
        <v>1</v>
      </c>
      <c r="M77" s="46">
        <f>+SUM(C77:L77)</f>
        <v>10</v>
      </c>
    </row>
    <row r="78" spans="2:13" s="46" customFormat="1">
      <c r="B78" s="46" t="s">
        <v>32</v>
      </c>
      <c r="C78" s="46">
        <f>+IF(C29&lt;+$D$12,1,0)</f>
        <v>1</v>
      </c>
      <c r="D78" s="46">
        <f t="shared" ref="D78:L78" si="48">+IF(D29&lt;C29,1,0)</f>
        <v>0</v>
      </c>
      <c r="E78" s="46">
        <f t="shared" si="48"/>
        <v>0</v>
      </c>
      <c r="F78" s="46">
        <f t="shared" si="48"/>
        <v>0</v>
      </c>
      <c r="G78" s="46">
        <f t="shared" si="48"/>
        <v>0</v>
      </c>
      <c r="H78" s="46">
        <f t="shared" si="48"/>
        <v>0</v>
      </c>
      <c r="I78" s="46">
        <f t="shared" si="48"/>
        <v>0</v>
      </c>
      <c r="J78" s="46">
        <f t="shared" si="48"/>
        <v>0</v>
      </c>
      <c r="K78" s="46">
        <f t="shared" si="48"/>
        <v>0</v>
      </c>
      <c r="L78" s="46">
        <f t="shared" si="48"/>
        <v>0</v>
      </c>
      <c r="M78" s="46">
        <f>+SUM(C78:L78)</f>
        <v>1</v>
      </c>
    </row>
    <row r="79" spans="2:13" s="46" customFormat="1">
      <c r="M79" s="46">
        <f>SUM(M77:M78)</f>
        <v>11</v>
      </c>
    </row>
    <row r="80" spans="2:13" s="46" customFormat="1">
      <c r="B80" s="46" t="s">
        <v>33</v>
      </c>
      <c r="C80" s="46">
        <f>+IF(C37=0,1,0)</f>
        <v>1</v>
      </c>
      <c r="D80" s="46">
        <f t="shared" ref="D80:L80" si="49">+IF(D37=0,1,0)</f>
        <v>1</v>
      </c>
      <c r="E80" s="46">
        <f t="shared" si="49"/>
        <v>1</v>
      </c>
      <c r="F80" s="46">
        <f t="shared" si="49"/>
        <v>1</v>
      </c>
      <c r="G80" s="46">
        <f t="shared" si="49"/>
        <v>1</v>
      </c>
      <c r="H80" s="46">
        <f t="shared" si="49"/>
        <v>1</v>
      </c>
      <c r="I80" s="46">
        <f t="shared" si="49"/>
        <v>1</v>
      </c>
      <c r="J80" s="46">
        <f t="shared" si="49"/>
        <v>1</v>
      </c>
      <c r="K80" s="46">
        <f t="shared" si="49"/>
        <v>1</v>
      </c>
      <c r="L80" s="46">
        <f t="shared" si="49"/>
        <v>1</v>
      </c>
      <c r="M80" s="46">
        <f>+SUM(C80:L80)</f>
        <v>10</v>
      </c>
    </row>
    <row r="81" spans="2:13" s="46" customFormat="1">
      <c r="B81" s="46" t="s">
        <v>34</v>
      </c>
      <c r="C81" s="46">
        <f>+IF(C38&lt;+$E$12,1,0)</f>
        <v>1</v>
      </c>
      <c r="D81" s="46">
        <f t="shared" ref="D81:L81" si="50">+IF(D38&lt;C38,1,0)</f>
        <v>0</v>
      </c>
      <c r="E81" s="46">
        <f t="shared" si="50"/>
        <v>0</v>
      </c>
      <c r="F81" s="46">
        <f t="shared" si="50"/>
        <v>0</v>
      </c>
      <c r="G81" s="46">
        <f t="shared" si="50"/>
        <v>0</v>
      </c>
      <c r="H81" s="46">
        <f t="shared" si="50"/>
        <v>0</v>
      </c>
      <c r="I81" s="46">
        <f t="shared" si="50"/>
        <v>0</v>
      </c>
      <c r="J81" s="46">
        <f t="shared" si="50"/>
        <v>0</v>
      </c>
      <c r="K81" s="46">
        <f t="shared" si="50"/>
        <v>0</v>
      </c>
      <c r="L81" s="46">
        <f t="shared" si="50"/>
        <v>0</v>
      </c>
      <c r="M81" s="46">
        <f>+SUM(C81:L81)</f>
        <v>1</v>
      </c>
    </row>
    <row r="82" spans="2:13" s="46" customFormat="1">
      <c r="M82" s="46">
        <f>SUM(M80:M81)</f>
        <v>11</v>
      </c>
    </row>
    <row r="83" spans="2:13" s="46" customFormat="1">
      <c r="B83" s="46" t="s">
        <v>35</v>
      </c>
      <c r="C83" s="46">
        <f t="shared" ref="C83:L83" si="51">+IF(C50&lt;$C$14,1,0)</f>
        <v>1</v>
      </c>
      <c r="D83" s="46">
        <f t="shared" si="51"/>
        <v>1</v>
      </c>
      <c r="E83" s="46">
        <f t="shared" si="51"/>
        <v>1</v>
      </c>
      <c r="F83" s="46">
        <f t="shared" si="51"/>
        <v>1</v>
      </c>
      <c r="G83" s="46">
        <f t="shared" si="51"/>
        <v>1</v>
      </c>
      <c r="H83" s="46">
        <f t="shared" si="51"/>
        <v>1</v>
      </c>
      <c r="I83" s="46">
        <f t="shared" si="51"/>
        <v>1</v>
      </c>
      <c r="J83" s="46">
        <f t="shared" si="51"/>
        <v>1</v>
      </c>
      <c r="K83" s="46">
        <f t="shared" si="51"/>
        <v>1</v>
      </c>
      <c r="L83" s="46">
        <f t="shared" si="51"/>
        <v>1</v>
      </c>
      <c r="M83" s="46">
        <f>+SUM(C83:L83)</f>
        <v>10</v>
      </c>
    </row>
    <row r="84" spans="2:13" s="46" customFormat="1"/>
    <row r="85" spans="2:13" s="46" customFormat="1"/>
    <row r="86" spans="2:13" s="46" customFormat="1"/>
    <row r="87" spans="2:13" s="46" customFormat="1"/>
    <row r="88" spans="2:13" s="46" customFormat="1"/>
    <row r="89" spans="2:13" s="46" customFormat="1"/>
    <row r="90" spans="2:13" s="46" customFormat="1"/>
    <row r="91" spans="2:13" s="46" customFormat="1"/>
    <row r="92" spans="2:13" s="46" customFormat="1"/>
    <row r="93" spans="2:13" s="46" customFormat="1"/>
    <row r="94" spans="2:13" s="46" customFormat="1"/>
    <row r="95" spans="2:13" s="46" customFormat="1"/>
    <row r="96" spans="2:13" s="46" customFormat="1"/>
    <row r="97" s="46" customFormat="1"/>
    <row r="98" s="46" customFormat="1"/>
    <row r="99" s="46" customFormat="1"/>
    <row r="100" s="46" customFormat="1"/>
    <row r="101" s="46" customFormat="1"/>
    <row r="102" s="46" customFormat="1"/>
    <row r="103" s="46" customFormat="1"/>
    <row r="104" s="46" customFormat="1"/>
    <row r="105" s="46" customFormat="1"/>
    <row r="106" s="46" customFormat="1"/>
    <row r="107" s="46" customFormat="1"/>
    <row r="108" s="46" customFormat="1"/>
    <row r="142" spans="2:15">
      <c r="B142" s="46"/>
      <c r="C142" s="46"/>
      <c r="D142" s="46"/>
      <c r="E142" s="46"/>
      <c r="F142" s="46"/>
      <c r="G142" s="46"/>
      <c r="H142" s="46"/>
      <c r="I142" s="46"/>
      <c r="J142" s="46"/>
      <c r="K142" s="46"/>
      <c r="L142" s="46"/>
      <c r="M142" s="46"/>
      <c r="N142" s="46"/>
      <c r="O142" s="46"/>
    </row>
    <row r="143" spans="2:15" s="46" customFormat="1"/>
    <row r="144" spans="2:15" s="46" customFormat="1"/>
    <row r="145" s="46" customFormat="1"/>
    <row r="146" s="46" customFormat="1"/>
    <row r="147" s="46" customFormat="1"/>
    <row r="148" s="46" customFormat="1"/>
    <row r="149" s="46" customFormat="1"/>
    <row r="150" s="46" customFormat="1"/>
    <row r="151" s="46" customFormat="1"/>
    <row r="152" s="46" customFormat="1"/>
    <row r="153" s="46" customFormat="1"/>
    <row r="154" s="46" customFormat="1"/>
    <row r="155" s="46" customFormat="1"/>
    <row r="156" s="46" customFormat="1"/>
    <row r="157" s="46" customFormat="1"/>
    <row r="158" s="46" customFormat="1"/>
    <row r="159" s="46" customFormat="1"/>
    <row r="160" s="46" customFormat="1"/>
    <row r="161" spans="2:15" s="46" customFormat="1"/>
    <row r="162" spans="2:15" s="46" customFormat="1"/>
    <row r="163" spans="2:15" s="46" customFormat="1"/>
    <row r="164" spans="2:15" s="46" customFormat="1"/>
    <row r="165" spans="2:15" s="46" customFormat="1"/>
    <row r="166" spans="2:15" s="46" customFormat="1"/>
    <row r="167" spans="2:15" s="46" customFormat="1"/>
    <row r="168" spans="2:15" s="46" customFormat="1"/>
    <row r="169" spans="2:15" s="46" customFormat="1"/>
    <row r="170" spans="2:15" s="46" customFormat="1"/>
    <row r="171" spans="2:15" s="46" customFormat="1"/>
    <row r="172" spans="2:15" s="46" customFormat="1"/>
    <row r="173" spans="2:15" s="46" customFormat="1"/>
    <row r="174" spans="2:15" s="46" customFormat="1"/>
    <row r="175" spans="2:15" s="46" customFormat="1">
      <c r="B175"/>
      <c r="C175"/>
      <c r="D175"/>
      <c r="E175"/>
      <c r="F175"/>
      <c r="G175"/>
      <c r="H175"/>
      <c r="I175"/>
      <c r="J175"/>
      <c r="K175"/>
      <c r="L175"/>
      <c r="M175"/>
      <c r="N175"/>
      <c r="O175"/>
    </row>
  </sheetData>
  <sheetProtection algorithmName="SHA-512" hashValue="7N4aLfHE6xmrShfvmx4IPYWSm0KC4spJQuvjV5qOBwTMkmrxJTgMGcSSFNIDMwRPvpk6aZWH89K++s6sMHv8oA==" saltValue="Q8yB//W02kawRi+tZ8sBOQ==" spinCount="100000" sheet="1" selectLockedCells="1"/>
  <mergeCells count="7">
    <mergeCell ref="C2:H2"/>
    <mergeCell ref="B5:N5"/>
    <mergeCell ref="B6:N7"/>
    <mergeCell ref="B8:M8"/>
    <mergeCell ref="B58:D58"/>
    <mergeCell ref="J2:K2"/>
    <mergeCell ref="L2:N2"/>
  </mergeCells>
  <pageMargins left="0.7" right="0.7" top="0.75" bottom="0.75" header="0.3" footer="0.3"/>
  <pageSetup paperSize="9"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1f571ee5-bc4a-44ca-b46b-4974aae7525f">
      <Terms xmlns="http://schemas.microsoft.com/office/infopath/2007/PartnerControls"/>
    </lcf76f155ced4ddcb4097134ff3c332f>
    <TaxCatchAll xmlns="35f39592-ca6f-4c09-88d8-23c52f8841a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390BA4CE2C93D4286761C08A6C2EE1D" ma:contentTypeVersion="12" ma:contentTypeDescription="Create a new document." ma:contentTypeScope="" ma:versionID="78b922aee22869308ce152b6bb7caa74">
  <xsd:schema xmlns:xsd="http://www.w3.org/2001/XMLSchema" xmlns:xs="http://www.w3.org/2001/XMLSchema" xmlns:p="http://schemas.microsoft.com/office/2006/metadata/properties" xmlns:ns1="http://schemas.microsoft.com/sharepoint/v3" xmlns:ns2="1f571ee5-bc4a-44ca-b46b-4974aae7525f" xmlns:ns3="35f39592-ca6f-4c09-88d8-23c52f8841ab" targetNamespace="http://schemas.microsoft.com/office/2006/metadata/properties" ma:root="true" ma:fieldsID="d759d8bd6131449a4fe032cabadbd6a5" ns1:_="" ns2:_="" ns3:_="">
    <xsd:import namespace="http://schemas.microsoft.com/sharepoint/v3"/>
    <xsd:import namespace="1f571ee5-bc4a-44ca-b46b-4974aae7525f"/>
    <xsd:import namespace="35f39592-ca6f-4c09-88d8-23c52f8841a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lcf76f155ced4ddcb4097134ff3c332f" minOccurs="0"/>
                <xsd:element ref="ns3:TaxCatchAll"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571ee5-bc4a-44ca-b46b-4974aae752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4cd2a49-b5a8-412e-98fe-e75ac3d8a647"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5f39592-ca6f-4c09-88d8-23c52f8841a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7ef692a6-2386-4733-95eb-5133fbf7c8cb}" ma:internalName="TaxCatchAll" ma:showField="CatchAllData" ma:web="35f39592-ca6f-4c09-88d8-23c52f8841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D38B24F-368E-4B18-A620-7C4F490754FD}"/>
</file>

<file path=customXml/itemProps2.xml><?xml version="1.0" encoding="utf-8"?>
<ds:datastoreItem xmlns:ds="http://schemas.openxmlformats.org/officeDocument/2006/customXml" ds:itemID="{826610F0-858F-4824-A539-FB206708C024}"/>
</file>

<file path=customXml/itemProps3.xml><?xml version="1.0" encoding="utf-8"?>
<ds:datastoreItem xmlns:ds="http://schemas.openxmlformats.org/officeDocument/2006/customXml" ds:itemID="{4C8649A9-4F3D-4119-B25C-2804DF8ABE3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Eusebio Sierra</dc:creator>
  <cp:keywords/>
  <dc:description/>
  <cp:lastModifiedBy>Ignacio Gómez</cp:lastModifiedBy>
  <cp:revision/>
  <dcterms:created xsi:type="dcterms:W3CDTF">2022-09-12T08:47:32Z</dcterms:created>
  <dcterms:modified xsi:type="dcterms:W3CDTF">2022-09-20T12:56:31Z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0x010100C390BA4CE2C93D4286761C08A6C2EE1D</vt:lpwstr>
  </property>
  <property fmtid="{D5CDD505-2E9C-101B-9397-08002B2CF9AE}" pid="3" name="MediaServiceImageTags">
    <vt:lpwstr/>
  </property>
</Properties>
</file>