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129 Servicio integral generacion eléctrica F\3 Pliego y calendario\Pliegos FIRMADOS PDF\"/>
    </mc:Choice>
  </mc:AlternateContent>
  <xr:revisionPtr revIDLastSave="0" documentId="13_ncr:1_{F702ABCE-F41C-4E24-931C-EC57E0F26331}" xr6:coauthVersionLast="47" xr6:coauthVersionMax="47" xr10:uidLastSave="{00000000-0000-0000-0000-000000000000}"/>
  <bookViews>
    <workbookView xWindow="-110" yWindow="-110" windowWidth="19420" windowHeight="10300" xr2:uid="{A58829A8-8998-492F-94AC-0CB533228980}"/>
  </bookViews>
  <sheets>
    <sheet name="GRUPOS" sheetId="1" r:id="rId1"/>
    <sheet name="NOTA IMPORTANTE" sheetId="2" r:id="rId2"/>
  </sheets>
  <definedNames>
    <definedName name="_xlnm._FilterDatabase" localSheetId="0" hidden="1">GRUPOS!$A$4:$AE$45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5" i="1" l="1"/>
  <c r="U5" i="1"/>
  <c r="S5" i="1" l="1"/>
  <c r="AE5" i="1" l="1"/>
  <c r="Z5" i="1"/>
  <c r="R5" i="1"/>
  <c r="P7" i="1"/>
  <c r="P21" i="1" l="1"/>
  <c r="O20" i="1"/>
  <c r="P20" i="1" s="1"/>
  <c r="W23" i="1" l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22" i="1"/>
  <c r="Y5" i="1" s="1"/>
  <c r="AA5" i="1" s="1"/>
  <c r="AA46" i="1" l="1"/>
  <c r="AC6" i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O11" i="1"/>
  <c r="P11" i="1" s="1"/>
  <c r="O10" i="1"/>
  <c r="P10" i="1" s="1"/>
  <c r="O9" i="1"/>
  <c r="P9" i="1" s="1"/>
  <c r="O8" i="1"/>
  <c r="P8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O28" i="1"/>
  <c r="P28" i="1" s="1"/>
  <c r="O29" i="1"/>
  <c r="P29" i="1" s="1"/>
  <c r="O30" i="1"/>
  <c r="P30" i="1" s="1"/>
  <c r="O31" i="1"/>
  <c r="P32" i="1" s="1"/>
  <c r="O41" i="1"/>
  <c r="P41" i="1" s="1"/>
  <c r="O42" i="1"/>
  <c r="P42" i="1" s="1"/>
  <c r="O43" i="1"/>
  <c r="P43" i="1" s="1"/>
  <c r="O44" i="1"/>
  <c r="P44" i="1" s="1"/>
  <c r="O5" i="1"/>
  <c r="P5" i="1" s="1"/>
  <c r="O45" i="1"/>
  <c r="O24" i="1"/>
  <c r="P24" i="1" s="1"/>
  <c r="O22" i="1"/>
  <c r="P22" i="1" s="1"/>
  <c r="O6" i="1"/>
  <c r="P6" i="1" s="1"/>
  <c r="O25" i="1"/>
  <c r="P25" i="1" s="1"/>
  <c r="O23" i="1"/>
  <c r="P23" i="1" s="1"/>
  <c r="O27" i="1"/>
  <c r="P27" i="1" s="1"/>
  <c r="O26" i="1"/>
  <c r="P26" i="1" s="1"/>
  <c r="AE6" i="1" l="1"/>
  <c r="AC8" i="1"/>
  <c r="AC9" i="1" s="1"/>
  <c r="AC10" i="1" s="1"/>
  <c r="AC11" i="1" s="1"/>
  <c r="AC12" i="1" s="1"/>
  <c r="AC13" i="1" s="1"/>
  <c r="AC14" i="1" s="1"/>
  <c r="AC15" i="1" s="1"/>
  <c r="AC16" i="1" s="1"/>
  <c r="AC17" i="1" s="1"/>
  <c r="AC18" i="1" s="1"/>
  <c r="P31" i="1"/>
  <c r="P45" i="1"/>
  <c r="P46" i="1" l="1"/>
  <c r="AC19" i="1"/>
  <c r="AC21" i="1" s="1"/>
  <c r="AC22" i="1" s="1"/>
  <c r="AC23" i="1" s="1"/>
  <c r="AC24" i="1" s="1"/>
  <c r="AC25" i="1" s="1"/>
  <c r="AC26" i="1" s="1"/>
  <c r="AC27" i="1" s="1"/>
  <c r="AC20" i="1"/>
  <c r="AE20" i="1" s="1"/>
  <c r="AE9" i="1"/>
  <c r="AE17" i="1"/>
  <c r="AE14" i="1"/>
  <c r="AE15" i="1"/>
  <c r="AE11" i="1"/>
  <c r="AE8" i="1"/>
  <c r="AE16" i="1"/>
  <c r="AE13" i="1"/>
  <c r="AE10" i="1"/>
  <c r="AE18" i="1"/>
  <c r="AE12" i="1"/>
  <c r="AC28" i="1" l="1"/>
  <c r="AC29" i="1" s="1"/>
  <c r="AC30" i="1" s="1"/>
  <c r="AC31" i="1" s="1"/>
  <c r="AC32" i="1" s="1"/>
  <c r="AE27" i="1"/>
  <c r="AE22" i="1"/>
  <c r="AE23" i="1"/>
  <c r="AE26" i="1"/>
  <c r="AE21" i="1"/>
  <c r="AE25" i="1"/>
  <c r="AE19" i="1"/>
  <c r="AE24" i="1"/>
  <c r="AC33" i="1" l="1"/>
  <c r="AE32" i="1"/>
  <c r="AE31" i="1"/>
  <c r="AE28" i="1"/>
  <c r="AE29" i="1"/>
  <c r="AE30" i="1"/>
  <c r="AC34" i="1" l="1"/>
  <c r="AE33" i="1"/>
  <c r="AC35" i="1" l="1"/>
  <c r="AE34" i="1"/>
  <c r="AC36" i="1" l="1"/>
  <c r="AE35" i="1"/>
  <c r="AC37" i="1" l="1"/>
  <c r="AE36" i="1"/>
  <c r="AC38" i="1" l="1"/>
  <c r="AE37" i="1"/>
  <c r="AC39" i="1" l="1"/>
  <c r="AE38" i="1"/>
  <c r="AC40" i="1" l="1"/>
  <c r="AE39" i="1"/>
  <c r="AC41" i="1" l="1"/>
  <c r="AE40" i="1"/>
  <c r="AC42" i="1" l="1"/>
  <c r="AE41" i="1"/>
  <c r="AC43" i="1" l="1"/>
  <c r="AE42" i="1"/>
  <c r="AC44" i="1" l="1"/>
  <c r="AE43" i="1"/>
  <c r="AC45" i="1" l="1"/>
  <c r="AE45" i="1" s="1"/>
  <c r="AE44" i="1"/>
  <c r="AE46" i="1" l="1"/>
  <c r="AE48" i="1" s="1"/>
</calcChain>
</file>

<file path=xl/sharedStrings.xml><?xml version="1.0" encoding="utf-8"?>
<sst xmlns="http://schemas.openxmlformats.org/spreadsheetml/2006/main" count="311" uniqueCount="58">
  <si>
    <t>Planificación</t>
  </si>
  <si>
    <t>Comienzo de montaje</t>
  </si>
  <si>
    <t>Prueba funcional</t>
  </si>
  <si>
    <r>
      <t xml:space="preserve">Legalización
</t>
    </r>
    <r>
      <rPr>
        <b/>
        <sz val="11"/>
        <color rgb="FFFF0000"/>
        <rFont val="Calibri"/>
        <family val="2"/>
      </rPr>
      <t>(como muy tarde)</t>
    </r>
  </si>
  <si>
    <t>Dias de servicio</t>
  </si>
  <si>
    <t>Comienzo  desmontaje</t>
  </si>
  <si>
    <t>Fin de desmontaje</t>
  </si>
  <si>
    <t>¿Necesario?</t>
  </si>
  <si>
    <t>KVAs 
(mínimo a instalar por CONTRATISTA)</t>
  </si>
  <si>
    <t>Tipología según pliego
(Tipo A o B)</t>
  </si>
  <si>
    <t xml:space="preserve">Principal 
o Backup </t>
  </si>
  <si>
    <r>
      <t xml:space="preserve">Primer periodo </t>
    </r>
    <r>
      <rPr>
        <b/>
        <sz val="11"/>
        <color rgb="FFFF0000"/>
        <rFont val="Calibri"/>
        <family val="2"/>
      </rPr>
      <t>aproximado</t>
    </r>
    <r>
      <rPr>
        <b/>
        <sz val="11"/>
        <color theme="1"/>
        <rFont val="Calibri"/>
        <family val="2"/>
      </rPr>
      <t xml:space="preserve">
(pueden ser otros días o días separados)</t>
    </r>
  </si>
  <si>
    <t>Segundo periodo 
(Evento F1)</t>
  </si>
  <si>
    <t>Coste 
combustible 
(fijo estimado)</t>
  </si>
  <si>
    <r>
      <t xml:space="preserve">Coste 
combustible 
diferencial </t>
    </r>
    <r>
      <rPr>
        <b/>
        <sz val="14"/>
        <color rgb="FFFF0000"/>
        <rFont val="Calibri"/>
        <family val="2"/>
      </rPr>
      <t xml:space="preserve">
(A OFERTAR)</t>
    </r>
  </si>
  <si>
    <t>SI</t>
  </si>
  <si>
    <t>TIPO B</t>
  </si>
  <si>
    <t>-</t>
  </si>
  <si>
    <t>Del 7 al 13 de septiembre</t>
  </si>
  <si>
    <t>NO</t>
  </si>
  <si>
    <t>PRINCIPAL</t>
  </si>
  <si>
    <t>24/08/2026</t>
  </si>
  <si>
    <t>Del 17 al 24 de agosto</t>
  </si>
  <si>
    <t xml:space="preserve">200 + 200 </t>
  </si>
  <si>
    <t>TIPO A</t>
  </si>
  <si>
    <t>20/07/2026</t>
  </si>
  <si>
    <t>Del 10 al 16 de agosto</t>
  </si>
  <si>
    <t>200 + 200</t>
  </si>
  <si>
    <t>20 + 20</t>
  </si>
  <si>
    <t>Del 15 al 16 de agosto</t>
  </si>
  <si>
    <t>3 x 5</t>
  </si>
  <si>
    <t>DESCRIPCIÓN DEL SERVICIO (Grupo Eletrógeno 
(GE) Y UPS)</t>
  </si>
  <si>
    <t>Días de alquiler
(B)</t>
  </si>
  <si>
    <t>Litros aprox. Consumidos</t>
  </si>
  <si>
    <t>NOTA:</t>
  </si>
  <si>
    <t>ANEXO IX B DESGLOSE DE PRECIOS</t>
  </si>
  <si>
    <t>Días de servicio + pruebas 
(16 horas)
(D)</t>
  </si>
  <si>
    <t>Días de servicio + pruebas (24 horas)
(F)</t>
  </si>
  <si>
    <t xml:space="preserve">PARCIAL 
2 
SOPORTE TÉCNICO
(24 horas)
(E ) X (F) </t>
  </si>
  <si>
    <t>PARCIAL 
1 
SOPORTE TÉCNICO
(16 horas)
( C ) x (D)</t>
  </si>
  <si>
    <t>TOTAL SOPORTE TÉCNICO
(PARCIAL 1+PARCIAL 2)</t>
  </si>
  <si>
    <t xml:space="preserve">TOTAL (ALQUILER)
( A x  B)
</t>
  </si>
  <si>
    <t>TOTAL 
 GASOIL</t>
  </si>
  <si>
    <r>
      <rPr>
        <b/>
        <sz val="11"/>
        <color theme="1"/>
        <rFont val="Barlow"/>
      </rPr>
      <t>SOPORTE TÉCNICO (16 horas)</t>
    </r>
    <r>
      <rPr>
        <sz val="11"/>
        <color theme="1"/>
        <rFont val="Barlow"/>
      </rPr>
      <t>: Servicio dimensionado conforme a pliego mediante 2 grupos de 3 técnicos (total 6 técnicos).
Coste unitario: 580 €/técnico/día.</t>
    </r>
  </si>
  <si>
    <r>
      <rPr>
        <b/>
        <sz val="11"/>
        <color theme="1"/>
        <rFont val="Barlow"/>
      </rPr>
      <t>SOPORTE TÉCNICO (24 horas)</t>
    </r>
    <r>
      <rPr>
        <sz val="11"/>
        <color theme="1"/>
        <rFont val="Barlow"/>
      </rPr>
      <t>: Servicio dimensionado conforme a pliego mediante 4 grupos de 3 técnicos (total 12 técnicos).
Coste unitario: 580 €/técnico/día.</t>
    </r>
  </si>
  <si>
    <t>El coste de combustible "diferencial" ofertado deberá ser uniforme en todas las partidas o celdas correspondientes. No se admitirán valores distintos entre ellas. Asimismo, se recuerda que la diferencia ofertada no podrá superar en ningún caso los 0,62 €.</t>
  </si>
  <si>
    <t xml:space="preserve">Precio máximo día de alquiler IVA EXCLUÍDO
</t>
  </si>
  <si>
    <r>
      <t xml:space="preserve">Precio ofertado día de alquiler
</t>
    </r>
    <r>
      <rPr>
        <b/>
        <sz val="14"/>
        <color rgb="FFFF0000"/>
        <rFont val="Calibri"/>
        <family val="2"/>
      </rPr>
      <t>(A OFERTAR)</t>
    </r>
    <r>
      <rPr>
        <b/>
        <sz val="14"/>
        <color theme="1"/>
        <rFont val="Calibri"/>
        <family val="2"/>
      </rPr>
      <t xml:space="preserve"> IVA EXCLUÍDO
(A)</t>
    </r>
  </si>
  <si>
    <t>TOTAL OFERTADO IVA EXCLUIDO: (TOTAL ALQUILER +TOTAL SOPORTE TÉCNICO + TOTAL GASOIL)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</si>
  <si>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	</t>
  </si>
  <si>
    <t>Las celdas  de estan archivo estan bloqueadas, el ofertante solo debera incluir el precio unitario para las celdas sombreada en color  AZUL</t>
  </si>
  <si>
    <r>
      <t xml:space="preserve">Precio unitario por 8 horas de trabajo de un técnico
</t>
    </r>
    <r>
      <rPr>
        <b/>
        <sz val="14"/>
        <color rgb="FFFF0000"/>
        <rFont val="Calibri"/>
        <family val="2"/>
      </rPr>
      <t>(A OFERTAR  )</t>
    </r>
  </si>
  <si>
    <t xml:space="preserve">Precio ofertado día de servicio 
(16 horas)
(2 grupos x 3 técnicos por grupo x PRECIO UNITARIO OFERTADO POR CADA 8 HORAS DE TÉCNICO)
  (  C ) </t>
  </si>
  <si>
    <t>Precio ofertado día de servicio 
(24 horas)
(3 grupos  x 4 técnicos por grupo x PRECIO UNITARIO OFERTADO POR CADA 8 HORAS DE TÉCNICO)
( E )</t>
  </si>
  <si>
    <t xml:space="preserve">Precio máximo día de servicio IVA EXCLUÍDO
(16 horas)
(2 grupos x 3 técnicos por grupo x 580€/técnico)
</t>
  </si>
  <si>
    <t xml:space="preserve">Precio máximo  día de servicio IVA EXCLUÍDO
(24 horas)
(3 grupos  x 4 técnicos por grupo x 580€/técnico)
</t>
  </si>
  <si>
    <r>
      <t>Distancia 
para dar servicios</t>
    </r>
    <r>
      <rPr>
        <b/>
        <sz val="11"/>
        <rFont val="Calibri"/>
        <family val="2"/>
      </rPr>
      <t xml:space="preserve"> aproximada</t>
    </r>
    <r>
      <rPr>
        <b/>
        <sz val="11"/>
        <color theme="1"/>
        <rFont val="Calibri"/>
        <family val="2"/>
      </rPr>
      <t xml:space="preserve">
(m) </t>
    </r>
  </si>
  <si>
    <t>Precio máximo unitario  Grupo de 3  técnico (8 horas de trabajo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</si>
</sst>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€&quot;"/>
    <numFmt numFmtId="165" formatCode="_-* #,##0.00\ [$€-1]_-;\-* #,##0.00\ [$€-1]_-;_-* &quot;-&quot;??\ [$€-1]_-;_-@_-"/>
  </numFmts>
  <fonts count="2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Calibri"/>
      <family val="2"/>
    </font>
    <font>
      <b/>
      <sz val="10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b/>
      <sz val="14"/>
      <color rgb="FFFF0000"/>
      <name val="Calibri"/>
      <family val="2"/>
    </font>
    <font>
      <sz val="14"/>
      <color theme="1"/>
      <name val="Aptos Narrow"/>
      <family val="2"/>
      <scheme val="minor"/>
    </font>
    <font>
      <b/>
      <sz val="28"/>
      <color theme="0"/>
      <name val="Aptos Narrow"/>
      <family val="2"/>
      <scheme val="minor"/>
    </font>
    <font>
      <b/>
      <sz val="11"/>
      <color rgb="FFFF0000"/>
      <name val="Calibri"/>
      <family val="2"/>
    </font>
    <font>
      <b/>
      <sz val="28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</font>
    <font>
      <sz val="11"/>
      <color theme="1"/>
      <name val="Barlow"/>
    </font>
    <font>
      <b/>
      <sz val="11"/>
      <color theme="1"/>
      <name val="Barlow"/>
    </font>
    <font>
      <b/>
      <sz val="18"/>
      <color theme="1"/>
      <name val="Aptos Narrow"/>
      <family val="2"/>
      <scheme val="minor"/>
    </font>
    <font>
      <b/>
      <sz val="11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4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 style="thick">
        <color theme="5" tint="-0.499984740745262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 style="thick">
        <color theme="5" tint="-0.24994659260841701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5" tint="-0.24994659260841701"/>
      </right>
      <top style="thick">
        <color theme="0"/>
      </top>
      <bottom/>
      <diagonal/>
    </border>
    <border>
      <left style="thick">
        <color theme="0"/>
      </left>
      <right style="thick">
        <color theme="5" tint="-0.24994659260841701"/>
      </right>
      <top/>
      <bottom/>
      <diagonal/>
    </border>
    <border>
      <left style="thick">
        <color theme="0"/>
      </left>
      <right style="thick">
        <color theme="5" tint="-0.24994659260841701"/>
      </right>
      <top/>
      <bottom style="thick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16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" xfId="0" applyBorder="1"/>
    <xf numFmtId="0" fontId="0" fillId="2" borderId="4" xfId="0" applyFill="1" applyBorder="1"/>
    <xf numFmtId="0" fontId="0" fillId="0" borderId="3" xfId="0" applyBorder="1" applyAlignment="1">
      <alignment horizontal="center" vertical="center"/>
    </xf>
    <xf numFmtId="0" fontId="0" fillId="2" borderId="16" xfId="0" applyFill="1" applyBorder="1" applyAlignment="1">
      <alignment horizontal="center" vertical="center" wrapText="1"/>
    </xf>
    <xf numFmtId="14" fontId="0" fillId="3" borderId="16" xfId="0" applyNumberForma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4" fontId="0" fillId="3" borderId="19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14" fontId="0" fillId="3" borderId="8" xfId="0" applyNumberForma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4" borderId="4" xfId="0" applyFill="1" applyBorder="1"/>
    <xf numFmtId="0" fontId="0" fillId="2" borderId="6" xfId="0" applyFill="1" applyBorder="1"/>
    <xf numFmtId="0" fontId="0" fillId="0" borderId="6" xfId="0" applyBorder="1"/>
    <xf numFmtId="0" fontId="8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18" fillId="12" borderId="10" xfId="0" applyFont="1" applyFill="1" applyBorder="1" applyAlignment="1">
      <alignment horizontal="center" vertical="center" wrapText="1"/>
    </xf>
    <xf numFmtId="165" fontId="11" fillId="9" borderId="10" xfId="0" applyNumberFormat="1" applyFont="1" applyFill="1" applyBorder="1" applyAlignment="1">
      <alignment horizontal="center" vertical="center"/>
    </xf>
    <xf numFmtId="165" fontId="11" fillId="9" borderId="3" xfId="0" applyNumberFormat="1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 wrapText="1"/>
    </xf>
    <xf numFmtId="0" fontId="18" fillId="13" borderId="10" xfId="0" applyFont="1" applyFill="1" applyBorder="1" applyAlignment="1">
      <alignment horizontal="center" vertical="center" wrapText="1"/>
    </xf>
    <xf numFmtId="0" fontId="18" fillId="13" borderId="4" xfId="0" applyFont="1" applyFill="1" applyBorder="1" applyAlignment="1">
      <alignment horizontal="center" vertical="center" wrapText="1"/>
    </xf>
    <xf numFmtId="0" fontId="18" fillId="14" borderId="4" xfId="0" applyFont="1" applyFill="1" applyBorder="1" applyAlignment="1">
      <alignment horizontal="center" vertical="center" wrapText="1"/>
    </xf>
    <xf numFmtId="164" fontId="11" fillId="14" borderId="4" xfId="0" applyNumberFormat="1" applyFont="1" applyFill="1" applyBorder="1" applyAlignment="1">
      <alignment horizontal="center" vertical="center"/>
    </xf>
    <xf numFmtId="164" fontId="11" fillId="14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/>
    <xf numFmtId="164" fontId="21" fillId="0" borderId="20" xfId="0" applyNumberFormat="1" applyFont="1" applyBorder="1" applyAlignment="1">
      <alignment horizontal="center" vertical="center"/>
    </xf>
    <xf numFmtId="164" fontId="11" fillId="12" borderId="1" xfId="0" applyNumberFormat="1" applyFont="1" applyFill="1" applyBorder="1" applyAlignment="1" applyProtection="1">
      <alignment horizontal="center" vertical="center"/>
      <protection locked="0"/>
    </xf>
    <xf numFmtId="165" fontId="11" fillId="12" borderId="10" xfId="0" applyNumberFormat="1" applyFont="1" applyFill="1" applyBorder="1" applyAlignment="1" applyProtection="1">
      <alignment horizontal="center" vertical="center"/>
      <protection locked="0"/>
    </xf>
    <xf numFmtId="165" fontId="11" fillId="12" borderId="3" xfId="0" applyNumberFormat="1" applyFont="1" applyFill="1" applyBorder="1" applyAlignment="1" applyProtection="1">
      <alignment horizontal="center" vertical="center"/>
      <protection locked="0"/>
    </xf>
    <xf numFmtId="0" fontId="17" fillId="9" borderId="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64" fontId="11" fillId="9" borderId="4" xfId="0" applyNumberFormat="1" applyFont="1" applyFill="1" applyBorder="1" applyAlignment="1">
      <alignment horizontal="center" vertical="center"/>
    </xf>
    <xf numFmtId="164" fontId="11" fillId="9" borderId="5" xfId="0" applyNumberFormat="1" applyFont="1" applyFill="1" applyBorder="1" applyAlignment="1">
      <alignment horizontal="center" vertical="center"/>
    </xf>
    <xf numFmtId="164" fontId="11" fillId="9" borderId="6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12" fillId="11" borderId="9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2" borderId="7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164" fontId="11" fillId="12" borderId="4" xfId="0" applyNumberFormat="1" applyFont="1" applyFill="1" applyBorder="1" applyAlignment="1" applyProtection="1">
      <alignment horizontal="center" vertical="center"/>
      <protection locked="0"/>
    </xf>
    <xf numFmtId="164" fontId="11" fillId="12" borderId="5" xfId="0" applyNumberFormat="1" applyFont="1" applyFill="1" applyBorder="1" applyAlignment="1" applyProtection="1">
      <alignment horizontal="center" vertical="center"/>
      <protection locked="0"/>
    </xf>
    <xf numFmtId="164" fontId="11" fillId="12" borderId="6" xfId="0" applyNumberFormat="1" applyFont="1" applyFill="1" applyBorder="1" applyAlignment="1" applyProtection="1">
      <alignment horizontal="center" vertical="center"/>
      <protection locked="0"/>
    </xf>
    <xf numFmtId="0" fontId="18" fillId="15" borderId="21" xfId="0" applyFont="1" applyFill="1" applyBorder="1" applyAlignment="1">
      <alignment horizontal="center" vertical="center" wrapText="1"/>
    </xf>
    <xf numFmtId="0" fontId="18" fillId="15" borderId="22" xfId="0" applyFont="1" applyFill="1" applyBorder="1" applyAlignment="1">
      <alignment horizontal="center" vertical="center" wrapText="1"/>
    </xf>
    <xf numFmtId="0" fontId="18" fillId="15" borderId="2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15" fillId="9" borderId="8" xfId="0" applyFont="1" applyFill="1" applyBorder="1" applyAlignment="1">
      <alignment horizontal="center" vertical="center" wrapText="1"/>
    </xf>
    <xf numFmtId="0" fontId="15" fillId="9" borderId="9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5" fillId="9" borderId="11" xfId="0" applyFont="1" applyFill="1" applyBorder="1" applyAlignment="1">
      <alignment horizontal="center" vertical="center" wrapText="1"/>
    </xf>
    <xf numFmtId="0" fontId="15" fillId="9" borderId="12" xfId="0" applyFont="1" applyFill="1" applyBorder="1" applyAlignment="1">
      <alignment horizontal="center" vertical="center" wrapText="1"/>
    </xf>
    <xf numFmtId="0" fontId="15" fillId="9" borderId="13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14" xfId="0" applyFont="1" applyFill="1" applyBorder="1" applyAlignment="1">
      <alignment horizontal="center" vertical="center" wrapText="1"/>
    </xf>
    <xf numFmtId="164" fontId="11" fillId="14" borderId="4" xfId="0" applyNumberFormat="1" applyFont="1" applyFill="1" applyBorder="1" applyAlignment="1">
      <alignment horizontal="center" vertical="center"/>
    </xf>
    <xf numFmtId="164" fontId="11" fillId="14" borderId="5" xfId="0" applyNumberFormat="1" applyFont="1" applyFill="1" applyBorder="1" applyAlignment="1">
      <alignment horizontal="center" vertical="center"/>
    </xf>
    <xf numFmtId="164" fontId="11" fillId="14" borderId="6" xfId="0" applyNumberFormat="1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12" borderId="0" xfId="0" applyFont="1" applyFill="1" applyAlignment="1">
      <alignment horizontal="center" vertical="center" wrapText="1"/>
    </xf>
  </cellXfs>
  <cellStyles count="4">
    <cellStyle name="Millares 2" xfId="1" xr:uid="{5CA59F17-B261-4D9C-91C0-C128EB904B30}"/>
    <cellStyle name="Millares 4" xfId="3" xr:uid="{F5DFF646-D0DE-4B71-BE1F-F18075B6D683}"/>
    <cellStyle name="Normal" xfId="0" builtinId="0"/>
    <cellStyle name="Normal 7" xfId="2" xr:uid="{A6A97D91-883E-4BFF-B14F-4F6B8061A34C}"/>
  </cellStyles>
  <dxfs count="7">
    <dxf>
      <font>
        <color auto="1"/>
      </font>
      <fill>
        <patternFill>
          <bgColor theme="2" tint="-9.9948118533890809E-2"/>
        </patternFill>
      </fill>
    </dxf>
    <dxf>
      <font>
        <color rgb="FF006100"/>
      </font>
      <fill>
        <patternFill>
          <bgColor rgb="FFFFC000"/>
        </patternFill>
      </fill>
    </dxf>
    <dxf>
      <font>
        <color auto="1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9900"/>
      <color rgb="FFEA8B00"/>
      <color rgb="FFF9FFD5"/>
      <color rgb="FFEBE600"/>
      <color rgb="FFF1FE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B545-0CAC-4168-8219-5C9B63F7236E}">
  <sheetPr>
    <tabColor rgb="FF002060"/>
    <pageSetUpPr fitToPage="1"/>
  </sheetPr>
  <dimension ref="A1:EA52"/>
  <sheetViews>
    <sheetView tabSelected="1" topLeftCell="W39" zoomScale="78" zoomScaleNormal="78" workbookViewId="0">
      <selection activeCell="V5" sqref="V5:V45"/>
    </sheetView>
  </sheetViews>
  <sheetFormatPr baseColWidth="10" defaultColWidth="11.54296875" defaultRowHeight="15.5" thickTop="1" thickBottom="1" x14ac:dyDescent="0.4"/>
  <cols>
    <col min="1" max="1" width="15" style="2" hidden="1" customWidth="1"/>
    <col min="2" max="2" width="18.54296875" style="3" customWidth="1"/>
    <col min="3" max="4" width="17.1796875" style="3" customWidth="1"/>
    <col min="5" max="5" width="24.81640625" style="3" customWidth="1"/>
    <col min="6" max="6" width="13.81640625" style="2" hidden="1" customWidth="1"/>
    <col min="7" max="7" width="12.1796875" style="3" hidden="1" customWidth="1"/>
    <col min="8" max="8" width="15.81640625" style="3" hidden="1" customWidth="1"/>
    <col min="9" max="9" width="23.81640625" style="3" hidden="1" customWidth="1"/>
    <col min="10" max="10" width="24.1796875" style="3" hidden="1" customWidth="1"/>
    <col min="11" max="11" width="14.453125" style="26" hidden="1" customWidth="1"/>
    <col min="12" max="12" width="14.453125" style="23" hidden="1" customWidth="1"/>
    <col min="13" max="13" width="14.453125" style="43" customWidth="1"/>
    <col min="14" max="14" width="17" style="20" customWidth="1"/>
    <col min="15" max="15" width="14.81640625" style="8" bestFit="1" customWidth="1"/>
    <col min="16" max="16" width="15.7265625" style="8" bestFit="1" customWidth="1"/>
    <col min="17" max="17" width="18.7265625" style="8" customWidth="1"/>
    <col min="18" max="18" width="22.54296875" style="8" customWidth="1"/>
    <col min="19" max="20" width="22.1796875" style="8" customWidth="1"/>
    <col min="21" max="21" width="27.1796875" style="8" customWidth="1"/>
    <col min="22" max="22" width="28.81640625" style="8" customWidth="1"/>
    <col min="23" max="24" width="17.453125" style="8" customWidth="1"/>
    <col min="25" max="26" width="15.7265625" style="8" bestFit="1" customWidth="1"/>
    <col min="27" max="27" width="25.26953125" style="8" customWidth="1"/>
    <col min="28" max="28" width="18" style="8" customWidth="1"/>
    <col min="29" max="29" width="21.453125" style="8" customWidth="1"/>
    <col min="30" max="30" width="15.54296875" style="8" bestFit="1" customWidth="1"/>
    <col min="31" max="31" width="27.81640625" style="8" customWidth="1"/>
    <col min="32" max="131" width="11.54296875" style="7"/>
    <col min="132" max="16384" width="11.54296875" style="1"/>
  </cols>
  <sheetData>
    <row r="1" spans="1:131" thickTop="1" thickBot="1" x14ac:dyDescent="0.4">
      <c r="A1" s="4"/>
      <c r="B1" s="5"/>
      <c r="C1" s="5"/>
      <c r="D1" s="5"/>
      <c r="E1" s="5"/>
      <c r="F1" s="4"/>
      <c r="G1" s="5"/>
      <c r="H1" s="5"/>
      <c r="I1" s="5"/>
      <c r="J1" s="5"/>
      <c r="K1" s="25"/>
      <c r="L1" s="21"/>
      <c r="M1" s="42"/>
    </row>
    <row r="2" spans="1:131" ht="42.65" customHeight="1" thickTop="1" thickBot="1" x14ac:dyDescent="0.4">
      <c r="A2" s="98" t="s">
        <v>31</v>
      </c>
      <c r="B2" s="99"/>
      <c r="C2" s="99"/>
      <c r="D2" s="99"/>
      <c r="E2" s="100"/>
      <c r="F2" s="104" t="s">
        <v>0</v>
      </c>
      <c r="G2" s="105"/>
      <c r="H2" s="105"/>
      <c r="I2" s="105"/>
      <c r="J2" s="105"/>
      <c r="K2" s="105"/>
      <c r="L2" s="106"/>
      <c r="M2" s="82"/>
      <c r="N2" s="82" t="s">
        <v>35</v>
      </c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</row>
    <row r="3" spans="1:131" ht="51" customHeight="1" thickTop="1" thickBot="1" x14ac:dyDescent="0.4">
      <c r="A3" s="101"/>
      <c r="B3" s="102"/>
      <c r="C3" s="102"/>
      <c r="D3" s="102"/>
      <c r="E3" s="103"/>
      <c r="F3" s="80" t="s">
        <v>1</v>
      </c>
      <c r="G3" s="75" t="s">
        <v>2</v>
      </c>
      <c r="H3" s="75" t="s">
        <v>3</v>
      </c>
      <c r="I3" s="112" t="s">
        <v>4</v>
      </c>
      <c r="J3" s="113"/>
      <c r="K3" s="80" t="s">
        <v>5</v>
      </c>
      <c r="L3" s="110" t="s">
        <v>6</v>
      </c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</row>
    <row r="4" spans="1:131" s="32" customFormat="1" ht="214" customHeight="1" thickTop="1" thickBot="1" x14ac:dyDescent="0.4">
      <c r="A4" s="71" t="s">
        <v>7</v>
      </c>
      <c r="B4" s="71" t="s">
        <v>8</v>
      </c>
      <c r="C4" s="71" t="s">
        <v>9</v>
      </c>
      <c r="D4" s="71" t="s">
        <v>10</v>
      </c>
      <c r="E4" s="72" t="s">
        <v>56</v>
      </c>
      <c r="F4" s="81"/>
      <c r="G4" s="76"/>
      <c r="H4" s="76"/>
      <c r="I4" s="14" t="s">
        <v>11</v>
      </c>
      <c r="J4" s="37" t="s">
        <v>12</v>
      </c>
      <c r="K4" s="81"/>
      <c r="L4" s="111"/>
      <c r="M4" s="50" t="s">
        <v>46</v>
      </c>
      <c r="N4" s="44" t="s">
        <v>47</v>
      </c>
      <c r="O4" s="51" t="s">
        <v>32</v>
      </c>
      <c r="P4" s="52" t="s">
        <v>41</v>
      </c>
      <c r="Q4" s="51" t="s">
        <v>57</v>
      </c>
      <c r="R4" s="51" t="s">
        <v>54</v>
      </c>
      <c r="S4" s="51" t="s">
        <v>55</v>
      </c>
      <c r="T4" s="49" t="s">
        <v>51</v>
      </c>
      <c r="U4" s="52" t="s">
        <v>52</v>
      </c>
      <c r="V4" s="52" t="s">
        <v>53</v>
      </c>
      <c r="W4" s="51" t="s">
        <v>36</v>
      </c>
      <c r="X4" s="51" t="s">
        <v>37</v>
      </c>
      <c r="Y4" s="52" t="s">
        <v>39</v>
      </c>
      <c r="Z4" s="52" t="s">
        <v>38</v>
      </c>
      <c r="AA4" s="52" t="s">
        <v>40</v>
      </c>
      <c r="AB4" s="51" t="s">
        <v>13</v>
      </c>
      <c r="AC4" s="49" t="s">
        <v>14</v>
      </c>
      <c r="AD4" s="51" t="s">
        <v>33</v>
      </c>
      <c r="AE4" s="52" t="s">
        <v>42</v>
      </c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</row>
    <row r="5" spans="1:131" ht="34.9" customHeight="1" thickTop="1" thickBot="1" x14ac:dyDescent="0.4">
      <c r="A5" s="4" t="s">
        <v>15</v>
      </c>
      <c r="B5" s="39" t="s">
        <v>27</v>
      </c>
      <c r="C5" s="11" t="s">
        <v>24</v>
      </c>
      <c r="D5" s="11" t="s">
        <v>20</v>
      </c>
      <c r="E5" s="9">
        <v>150</v>
      </c>
      <c r="F5" s="10">
        <v>46258</v>
      </c>
      <c r="G5" s="10">
        <v>46260</v>
      </c>
      <c r="H5" s="10">
        <v>46260</v>
      </c>
      <c r="I5" s="9" t="s">
        <v>17</v>
      </c>
      <c r="J5" s="9" t="s">
        <v>18</v>
      </c>
      <c r="K5" s="27">
        <v>46279</v>
      </c>
      <c r="L5" s="22">
        <v>46280</v>
      </c>
      <c r="M5" s="45">
        <v>500.34</v>
      </c>
      <c r="N5" s="69"/>
      <c r="O5" s="47">
        <f>L5-F5</f>
        <v>22</v>
      </c>
      <c r="P5" s="54">
        <f>N5*O5</f>
        <v>0</v>
      </c>
      <c r="Q5" s="77">
        <v>580</v>
      </c>
      <c r="R5" s="77">
        <f>2*3*580</f>
        <v>3480</v>
      </c>
      <c r="S5" s="77">
        <f>2*3*580</f>
        <v>3480</v>
      </c>
      <c r="T5" s="89"/>
      <c r="U5" s="107">
        <f>2*3*T5</f>
        <v>0</v>
      </c>
      <c r="V5" s="107">
        <f>3*4*T5</f>
        <v>0</v>
      </c>
      <c r="W5" s="47"/>
      <c r="X5" s="47">
        <v>7</v>
      </c>
      <c r="Y5" s="107">
        <f>U5*W22</f>
        <v>0</v>
      </c>
      <c r="Z5" s="107">
        <f>V5*X21</f>
        <v>0</v>
      </c>
      <c r="AA5" s="107">
        <f>Y5+Z5</f>
        <v>0</v>
      </c>
      <c r="AB5" s="12">
        <v>1.9</v>
      </c>
      <c r="AC5" s="68"/>
      <c r="AD5" s="47">
        <v>1680</v>
      </c>
      <c r="AE5" s="54">
        <f>(AB5+AC5)*AD5</f>
        <v>3192</v>
      </c>
      <c r="AF5" s="40"/>
    </row>
    <row r="6" spans="1:131" ht="34.9" customHeight="1" thickTop="1" thickBot="1" x14ac:dyDescent="0.4">
      <c r="A6" s="4" t="s">
        <v>15</v>
      </c>
      <c r="B6" s="39" t="s">
        <v>27</v>
      </c>
      <c r="C6" s="11" t="s">
        <v>24</v>
      </c>
      <c r="D6" s="11" t="s">
        <v>20</v>
      </c>
      <c r="E6" s="9">
        <v>150</v>
      </c>
      <c r="F6" s="10">
        <v>46258</v>
      </c>
      <c r="G6" s="10">
        <v>46260</v>
      </c>
      <c r="H6" s="10">
        <v>46260</v>
      </c>
      <c r="I6" s="9" t="s">
        <v>17</v>
      </c>
      <c r="J6" s="9" t="s">
        <v>18</v>
      </c>
      <c r="K6" s="27">
        <v>46279</v>
      </c>
      <c r="L6" s="24">
        <v>46280</v>
      </c>
      <c r="M6" s="45">
        <v>500.34</v>
      </c>
      <c r="N6" s="69"/>
      <c r="O6" s="47">
        <f>L6-F6</f>
        <v>22</v>
      </c>
      <c r="P6" s="54">
        <f>N6*O6</f>
        <v>0</v>
      </c>
      <c r="Q6" s="78"/>
      <c r="R6" s="78"/>
      <c r="S6" s="78"/>
      <c r="T6" s="90"/>
      <c r="U6" s="108"/>
      <c r="V6" s="108"/>
      <c r="W6" s="47"/>
      <c r="X6" s="47">
        <v>7</v>
      </c>
      <c r="Y6" s="108"/>
      <c r="Z6" s="108"/>
      <c r="AA6" s="108"/>
      <c r="AB6" s="12">
        <v>1.9</v>
      </c>
      <c r="AC6" s="54">
        <f>AC5</f>
        <v>0</v>
      </c>
      <c r="AD6" s="47">
        <v>1680</v>
      </c>
      <c r="AE6" s="54">
        <f>(AB6+AC6)*AD6</f>
        <v>3192</v>
      </c>
    </row>
    <row r="7" spans="1:131" s="33" customFormat="1" ht="34.9" customHeight="1" thickTop="1" thickBot="1" x14ac:dyDescent="0.4">
      <c r="A7" s="41"/>
      <c r="B7" s="39" t="s">
        <v>30</v>
      </c>
      <c r="C7" s="35"/>
      <c r="D7" s="35"/>
      <c r="E7" s="9"/>
      <c r="F7" s="10">
        <v>46258</v>
      </c>
      <c r="G7" s="10">
        <v>46260</v>
      </c>
      <c r="H7" s="10">
        <v>46260</v>
      </c>
      <c r="I7" s="9" t="s">
        <v>17</v>
      </c>
      <c r="J7" s="9" t="s">
        <v>18</v>
      </c>
      <c r="K7" s="27">
        <v>46279</v>
      </c>
      <c r="L7" s="24">
        <v>46280</v>
      </c>
      <c r="M7" s="45">
        <v>110</v>
      </c>
      <c r="N7" s="69"/>
      <c r="O7" s="48">
        <v>22</v>
      </c>
      <c r="P7" s="54">
        <f>N7*O7</f>
        <v>0</v>
      </c>
      <c r="Q7" s="78"/>
      <c r="R7" s="78"/>
      <c r="S7" s="78"/>
      <c r="T7" s="90"/>
      <c r="U7" s="108"/>
      <c r="V7" s="108"/>
      <c r="W7" s="47"/>
      <c r="X7" s="47">
        <v>7</v>
      </c>
      <c r="Y7" s="108"/>
      <c r="Z7" s="108"/>
      <c r="AA7" s="108"/>
      <c r="AB7" s="12" t="s">
        <v>17</v>
      </c>
      <c r="AC7" s="54" t="s">
        <v>17</v>
      </c>
      <c r="AD7" s="47" t="s">
        <v>17</v>
      </c>
      <c r="AE7" s="54" t="s">
        <v>17</v>
      </c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</row>
    <row r="8" spans="1:131" s="33" customFormat="1" ht="19.5" thickTop="1" thickBot="1" x14ac:dyDescent="0.4">
      <c r="A8" s="36" t="s">
        <v>19</v>
      </c>
      <c r="B8" s="39">
        <v>250</v>
      </c>
      <c r="C8" s="35" t="s">
        <v>16</v>
      </c>
      <c r="D8" s="35" t="s">
        <v>20</v>
      </c>
      <c r="E8" s="6">
        <v>50</v>
      </c>
      <c r="F8" s="16" t="s">
        <v>21</v>
      </c>
      <c r="G8" s="10">
        <v>46260</v>
      </c>
      <c r="H8" s="10">
        <v>46260</v>
      </c>
      <c r="I8" s="9" t="s">
        <v>17</v>
      </c>
      <c r="J8" s="9" t="s">
        <v>18</v>
      </c>
      <c r="K8" s="27">
        <v>46279</v>
      </c>
      <c r="L8" s="24">
        <v>46280</v>
      </c>
      <c r="M8" s="45">
        <v>500.34</v>
      </c>
      <c r="N8" s="69"/>
      <c r="O8" s="48">
        <f t="shared" ref="O8:O19" si="0">L8-F8</f>
        <v>22</v>
      </c>
      <c r="P8" s="54">
        <f t="shared" ref="P8:P20" si="1">N8*O8</f>
        <v>0</v>
      </c>
      <c r="Q8" s="78"/>
      <c r="R8" s="78"/>
      <c r="S8" s="78"/>
      <c r="T8" s="90"/>
      <c r="U8" s="108"/>
      <c r="V8" s="108"/>
      <c r="W8" s="47"/>
      <c r="X8" s="47">
        <v>7</v>
      </c>
      <c r="Y8" s="108"/>
      <c r="Z8" s="108"/>
      <c r="AA8" s="108"/>
      <c r="AB8" s="12">
        <v>1.9</v>
      </c>
      <c r="AC8" s="54">
        <f>AC6</f>
        <v>0</v>
      </c>
      <c r="AD8" s="47">
        <v>4200</v>
      </c>
      <c r="AE8" s="54">
        <f t="shared" ref="AE8:AE21" si="2">(AB8+AC8)*AD8</f>
        <v>7980</v>
      </c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</row>
    <row r="9" spans="1:131" ht="19.5" thickTop="1" thickBot="1" x14ac:dyDescent="0.4">
      <c r="A9" s="4" t="s">
        <v>19</v>
      </c>
      <c r="B9" s="39">
        <v>60</v>
      </c>
      <c r="C9" s="11" t="s">
        <v>16</v>
      </c>
      <c r="D9" s="11" t="s">
        <v>20</v>
      </c>
      <c r="E9" s="6">
        <v>50</v>
      </c>
      <c r="F9" s="16" t="s">
        <v>21</v>
      </c>
      <c r="G9" s="10">
        <v>46260</v>
      </c>
      <c r="H9" s="10">
        <v>46260</v>
      </c>
      <c r="I9" s="9" t="s">
        <v>17</v>
      </c>
      <c r="J9" s="9" t="s">
        <v>18</v>
      </c>
      <c r="K9" s="27">
        <v>46279</v>
      </c>
      <c r="L9" s="24">
        <v>46280</v>
      </c>
      <c r="M9" s="45">
        <v>123.8</v>
      </c>
      <c r="N9" s="69"/>
      <c r="O9" s="48">
        <f t="shared" si="0"/>
        <v>22</v>
      </c>
      <c r="P9" s="54">
        <f t="shared" si="1"/>
        <v>0</v>
      </c>
      <c r="Q9" s="78"/>
      <c r="R9" s="78"/>
      <c r="S9" s="78"/>
      <c r="T9" s="90"/>
      <c r="U9" s="108"/>
      <c r="V9" s="108"/>
      <c r="W9" s="47"/>
      <c r="X9" s="47">
        <v>7</v>
      </c>
      <c r="Y9" s="108"/>
      <c r="Z9" s="108"/>
      <c r="AA9" s="108"/>
      <c r="AB9" s="12">
        <v>1.9</v>
      </c>
      <c r="AC9" s="54">
        <f t="shared" ref="AC9:AC45" si="3">AC8</f>
        <v>0</v>
      </c>
      <c r="AD9" s="47">
        <v>1008</v>
      </c>
      <c r="AE9" s="54">
        <f t="shared" si="2"/>
        <v>1915.1999999999998</v>
      </c>
    </row>
    <row r="10" spans="1:131" ht="19.5" thickTop="1" thickBot="1" x14ac:dyDescent="0.4">
      <c r="A10" s="4" t="s">
        <v>19</v>
      </c>
      <c r="B10" s="39">
        <v>100</v>
      </c>
      <c r="C10" s="11" t="s">
        <v>16</v>
      </c>
      <c r="D10" s="11" t="s">
        <v>20</v>
      </c>
      <c r="E10" s="6">
        <v>50</v>
      </c>
      <c r="F10" s="16" t="s">
        <v>21</v>
      </c>
      <c r="G10" s="10">
        <v>46260</v>
      </c>
      <c r="H10" s="10">
        <v>46260</v>
      </c>
      <c r="I10" s="9" t="s">
        <v>17</v>
      </c>
      <c r="J10" s="9" t="s">
        <v>18</v>
      </c>
      <c r="K10" s="27">
        <v>46279</v>
      </c>
      <c r="L10" s="24">
        <v>46280</v>
      </c>
      <c r="M10" s="45">
        <v>168.25</v>
      </c>
      <c r="N10" s="69"/>
      <c r="O10" s="48">
        <f t="shared" si="0"/>
        <v>22</v>
      </c>
      <c r="P10" s="54">
        <f t="shared" si="1"/>
        <v>0</v>
      </c>
      <c r="Q10" s="78"/>
      <c r="R10" s="78"/>
      <c r="S10" s="78"/>
      <c r="T10" s="90"/>
      <c r="U10" s="108"/>
      <c r="V10" s="108"/>
      <c r="W10" s="47"/>
      <c r="X10" s="47">
        <v>7</v>
      </c>
      <c r="Y10" s="108"/>
      <c r="Z10" s="108"/>
      <c r="AA10" s="108"/>
      <c r="AB10" s="12">
        <v>1.9</v>
      </c>
      <c r="AC10" s="54">
        <f t="shared" si="3"/>
        <v>0</v>
      </c>
      <c r="AD10" s="47">
        <v>1680</v>
      </c>
      <c r="AE10" s="54">
        <f t="shared" si="2"/>
        <v>3192</v>
      </c>
    </row>
    <row r="11" spans="1:131" ht="19.5" thickTop="1" thickBot="1" x14ac:dyDescent="0.4">
      <c r="A11" s="4" t="s">
        <v>19</v>
      </c>
      <c r="B11" s="39">
        <v>100</v>
      </c>
      <c r="C11" s="11" t="s">
        <v>16</v>
      </c>
      <c r="D11" s="11" t="s">
        <v>20</v>
      </c>
      <c r="E11" s="6">
        <v>50</v>
      </c>
      <c r="F11" s="16" t="s">
        <v>21</v>
      </c>
      <c r="G11" s="10">
        <v>46260</v>
      </c>
      <c r="H11" s="10">
        <v>46260</v>
      </c>
      <c r="I11" s="9" t="s">
        <v>17</v>
      </c>
      <c r="J11" s="9" t="s">
        <v>18</v>
      </c>
      <c r="K11" s="27">
        <v>46279</v>
      </c>
      <c r="L11" s="24">
        <v>46280</v>
      </c>
      <c r="M11" s="45">
        <v>168.25</v>
      </c>
      <c r="N11" s="69"/>
      <c r="O11" s="48">
        <f t="shared" si="0"/>
        <v>22</v>
      </c>
      <c r="P11" s="54">
        <f t="shared" si="1"/>
        <v>0</v>
      </c>
      <c r="Q11" s="78"/>
      <c r="R11" s="78"/>
      <c r="S11" s="78"/>
      <c r="T11" s="90"/>
      <c r="U11" s="108"/>
      <c r="V11" s="108"/>
      <c r="W11" s="47"/>
      <c r="X11" s="47">
        <v>7</v>
      </c>
      <c r="Y11" s="108"/>
      <c r="Z11" s="108"/>
      <c r="AA11" s="108"/>
      <c r="AB11" s="12">
        <v>1.9</v>
      </c>
      <c r="AC11" s="54">
        <f t="shared" si="3"/>
        <v>0</v>
      </c>
      <c r="AD11" s="47">
        <v>1680</v>
      </c>
      <c r="AE11" s="54">
        <f t="shared" si="2"/>
        <v>3192</v>
      </c>
    </row>
    <row r="12" spans="1:131" ht="19.5" thickTop="1" thickBot="1" x14ac:dyDescent="0.4">
      <c r="A12" s="4" t="s">
        <v>19</v>
      </c>
      <c r="B12" s="39">
        <v>100</v>
      </c>
      <c r="C12" s="11" t="s">
        <v>16</v>
      </c>
      <c r="D12" s="11" t="s">
        <v>20</v>
      </c>
      <c r="E12" s="6">
        <v>50</v>
      </c>
      <c r="F12" s="16" t="s">
        <v>21</v>
      </c>
      <c r="G12" s="10">
        <v>46260</v>
      </c>
      <c r="H12" s="10">
        <v>46260</v>
      </c>
      <c r="I12" s="9" t="s">
        <v>17</v>
      </c>
      <c r="J12" s="9" t="s">
        <v>18</v>
      </c>
      <c r="K12" s="27">
        <v>46279</v>
      </c>
      <c r="L12" s="24">
        <v>46280</v>
      </c>
      <c r="M12" s="45">
        <v>168.25</v>
      </c>
      <c r="N12" s="69"/>
      <c r="O12" s="48">
        <f t="shared" si="0"/>
        <v>22</v>
      </c>
      <c r="P12" s="54">
        <f t="shared" si="1"/>
        <v>0</v>
      </c>
      <c r="Q12" s="78"/>
      <c r="R12" s="78"/>
      <c r="S12" s="78"/>
      <c r="T12" s="90"/>
      <c r="U12" s="108"/>
      <c r="V12" s="108"/>
      <c r="W12" s="47"/>
      <c r="X12" s="47">
        <v>7</v>
      </c>
      <c r="Y12" s="108"/>
      <c r="Z12" s="108"/>
      <c r="AA12" s="108"/>
      <c r="AB12" s="12">
        <v>1.9</v>
      </c>
      <c r="AC12" s="54">
        <f t="shared" si="3"/>
        <v>0</v>
      </c>
      <c r="AD12" s="47">
        <v>1680</v>
      </c>
      <c r="AE12" s="54">
        <f t="shared" si="2"/>
        <v>3192</v>
      </c>
    </row>
    <row r="13" spans="1:131" ht="19.5" thickTop="1" thickBot="1" x14ac:dyDescent="0.4">
      <c r="A13" s="4" t="s">
        <v>19</v>
      </c>
      <c r="B13" s="39">
        <v>60</v>
      </c>
      <c r="C13" s="11" t="s">
        <v>16</v>
      </c>
      <c r="D13" s="11" t="s">
        <v>20</v>
      </c>
      <c r="E13" s="6">
        <v>50</v>
      </c>
      <c r="F13" s="16" t="s">
        <v>21</v>
      </c>
      <c r="G13" s="10">
        <v>46260</v>
      </c>
      <c r="H13" s="10">
        <v>46260</v>
      </c>
      <c r="I13" s="9" t="s">
        <v>17</v>
      </c>
      <c r="J13" s="9" t="s">
        <v>18</v>
      </c>
      <c r="K13" s="27">
        <v>46279</v>
      </c>
      <c r="L13" s="24">
        <v>46280</v>
      </c>
      <c r="M13" s="45">
        <v>123.8</v>
      </c>
      <c r="N13" s="69"/>
      <c r="O13" s="48">
        <f t="shared" si="0"/>
        <v>22</v>
      </c>
      <c r="P13" s="54">
        <f t="shared" si="1"/>
        <v>0</v>
      </c>
      <c r="Q13" s="78"/>
      <c r="R13" s="78"/>
      <c r="S13" s="78"/>
      <c r="T13" s="90"/>
      <c r="U13" s="108"/>
      <c r="V13" s="108"/>
      <c r="W13" s="47"/>
      <c r="X13" s="47">
        <v>7</v>
      </c>
      <c r="Y13" s="108"/>
      <c r="Z13" s="108"/>
      <c r="AA13" s="108"/>
      <c r="AB13" s="12">
        <v>1.9</v>
      </c>
      <c r="AC13" s="54">
        <f t="shared" si="3"/>
        <v>0</v>
      </c>
      <c r="AD13" s="47">
        <v>1008</v>
      </c>
      <c r="AE13" s="54">
        <f t="shared" si="2"/>
        <v>1915.1999999999998</v>
      </c>
    </row>
    <row r="14" spans="1:131" ht="19.5" thickTop="1" thickBot="1" x14ac:dyDescent="0.4">
      <c r="A14" s="4" t="s">
        <v>19</v>
      </c>
      <c r="B14" s="39">
        <v>100</v>
      </c>
      <c r="C14" s="11" t="s">
        <v>16</v>
      </c>
      <c r="D14" s="11" t="s">
        <v>20</v>
      </c>
      <c r="E14" s="6">
        <v>50</v>
      </c>
      <c r="F14" s="16" t="s">
        <v>21</v>
      </c>
      <c r="G14" s="10">
        <v>46260</v>
      </c>
      <c r="H14" s="10">
        <v>46260</v>
      </c>
      <c r="I14" s="9" t="s">
        <v>17</v>
      </c>
      <c r="J14" s="9" t="s">
        <v>18</v>
      </c>
      <c r="K14" s="27">
        <v>46279</v>
      </c>
      <c r="L14" s="24">
        <v>46280</v>
      </c>
      <c r="M14" s="45">
        <v>168.25</v>
      </c>
      <c r="N14" s="69"/>
      <c r="O14" s="48">
        <f t="shared" si="0"/>
        <v>22</v>
      </c>
      <c r="P14" s="54">
        <f t="shared" si="1"/>
        <v>0</v>
      </c>
      <c r="Q14" s="78"/>
      <c r="R14" s="78"/>
      <c r="S14" s="78"/>
      <c r="T14" s="90"/>
      <c r="U14" s="108"/>
      <c r="V14" s="108"/>
      <c r="W14" s="47"/>
      <c r="X14" s="47">
        <v>7</v>
      </c>
      <c r="Y14" s="108"/>
      <c r="Z14" s="108"/>
      <c r="AA14" s="108"/>
      <c r="AB14" s="12">
        <v>1.9</v>
      </c>
      <c r="AC14" s="54">
        <f t="shared" si="3"/>
        <v>0</v>
      </c>
      <c r="AD14" s="47">
        <v>1680</v>
      </c>
      <c r="AE14" s="54">
        <f t="shared" si="2"/>
        <v>3192</v>
      </c>
    </row>
    <row r="15" spans="1:131" ht="19.5" thickTop="1" thickBot="1" x14ac:dyDescent="0.4">
      <c r="A15" s="4" t="s">
        <v>19</v>
      </c>
      <c r="B15" s="39">
        <v>100</v>
      </c>
      <c r="C15" s="11" t="s">
        <v>16</v>
      </c>
      <c r="D15" s="11" t="s">
        <v>20</v>
      </c>
      <c r="E15" s="6">
        <v>50</v>
      </c>
      <c r="F15" s="16" t="s">
        <v>21</v>
      </c>
      <c r="G15" s="10">
        <v>46260</v>
      </c>
      <c r="H15" s="10">
        <v>46260</v>
      </c>
      <c r="I15" s="9" t="s">
        <v>17</v>
      </c>
      <c r="J15" s="9" t="s">
        <v>18</v>
      </c>
      <c r="K15" s="27">
        <v>46279</v>
      </c>
      <c r="L15" s="24">
        <v>46280</v>
      </c>
      <c r="M15" s="45">
        <v>168.25</v>
      </c>
      <c r="N15" s="69"/>
      <c r="O15" s="48">
        <f t="shared" si="0"/>
        <v>22</v>
      </c>
      <c r="P15" s="54">
        <f t="shared" si="1"/>
        <v>0</v>
      </c>
      <c r="Q15" s="78"/>
      <c r="R15" s="78"/>
      <c r="S15" s="78"/>
      <c r="T15" s="90"/>
      <c r="U15" s="108"/>
      <c r="V15" s="108"/>
      <c r="W15" s="47"/>
      <c r="X15" s="47">
        <v>7</v>
      </c>
      <c r="Y15" s="108"/>
      <c r="Z15" s="108"/>
      <c r="AA15" s="108"/>
      <c r="AB15" s="12">
        <v>1.9</v>
      </c>
      <c r="AC15" s="54">
        <f t="shared" si="3"/>
        <v>0</v>
      </c>
      <c r="AD15" s="47">
        <v>1680</v>
      </c>
      <c r="AE15" s="54">
        <f t="shared" si="2"/>
        <v>3192</v>
      </c>
    </row>
    <row r="16" spans="1:131" ht="19.5" thickTop="1" thickBot="1" x14ac:dyDescent="0.4">
      <c r="A16" s="4" t="s">
        <v>19</v>
      </c>
      <c r="B16" s="39">
        <v>100</v>
      </c>
      <c r="C16" s="11" t="s">
        <v>16</v>
      </c>
      <c r="D16" s="11" t="s">
        <v>20</v>
      </c>
      <c r="E16" s="6">
        <v>50</v>
      </c>
      <c r="F16" s="16" t="s">
        <v>21</v>
      </c>
      <c r="G16" s="10">
        <v>46260</v>
      </c>
      <c r="H16" s="10">
        <v>46260</v>
      </c>
      <c r="I16" s="9" t="s">
        <v>17</v>
      </c>
      <c r="J16" s="9" t="s">
        <v>18</v>
      </c>
      <c r="K16" s="27">
        <v>46279</v>
      </c>
      <c r="L16" s="24">
        <v>46280</v>
      </c>
      <c r="M16" s="45">
        <v>168.25</v>
      </c>
      <c r="N16" s="69"/>
      <c r="O16" s="48">
        <f t="shared" si="0"/>
        <v>22</v>
      </c>
      <c r="P16" s="54">
        <f t="shared" si="1"/>
        <v>0</v>
      </c>
      <c r="Q16" s="78"/>
      <c r="R16" s="78"/>
      <c r="S16" s="78"/>
      <c r="T16" s="90"/>
      <c r="U16" s="108"/>
      <c r="V16" s="108"/>
      <c r="W16" s="47"/>
      <c r="X16" s="47">
        <v>7</v>
      </c>
      <c r="Y16" s="108"/>
      <c r="Z16" s="108"/>
      <c r="AA16" s="108"/>
      <c r="AB16" s="12">
        <v>1.9</v>
      </c>
      <c r="AC16" s="54">
        <f t="shared" si="3"/>
        <v>0</v>
      </c>
      <c r="AD16" s="47">
        <v>1680</v>
      </c>
      <c r="AE16" s="54">
        <f t="shared" si="2"/>
        <v>3192</v>
      </c>
    </row>
    <row r="17" spans="1:131" ht="19.5" thickTop="1" thickBot="1" x14ac:dyDescent="0.4">
      <c r="A17" s="4" t="s">
        <v>19</v>
      </c>
      <c r="B17" s="39">
        <v>100</v>
      </c>
      <c r="C17" s="11" t="s">
        <v>16</v>
      </c>
      <c r="D17" s="11" t="s">
        <v>20</v>
      </c>
      <c r="E17" s="6">
        <v>50</v>
      </c>
      <c r="F17" s="16" t="s">
        <v>21</v>
      </c>
      <c r="G17" s="10">
        <v>46260</v>
      </c>
      <c r="H17" s="10">
        <v>46260</v>
      </c>
      <c r="I17" s="9" t="s">
        <v>17</v>
      </c>
      <c r="J17" s="9" t="s">
        <v>18</v>
      </c>
      <c r="K17" s="27">
        <v>46279</v>
      </c>
      <c r="L17" s="24">
        <v>46280</v>
      </c>
      <c r="M17" s="45">
        <v>168.25</v>
      </c>
      <c r="N17" s="69"/>
      <c r="O17" s="48">
        <f t="shared" si="0"/>
        <v>22</v>
      </c>
      <c r="P17" s="54">
        <f t="shared" si="1"/>
        <v>0</v>
      </c>
      <c r="Q17" s="78"/>
      <c r="R17" s="78"/>
      <c r="S17" s="78"/>
      <c r="T17" s="90"/>
      <c r="U17" s="108"/>
      <c r="V17" s="108"/>
      <c r="W17" s="47"/>
      <c r="X17" s="47">
        <v>7</v>
      </c>
      <c r="Y17" s="108"/>
      <c r="Z17" s="108"/>
      <c r="AA17" s="108"/>
      <c r="AB17" s="12">
        <v>1.9</v>
      </c>
      <c r="AC17" s="54">
        <f t="shared" si="3"/>
        <v>0</v>
      </c>
      <c r="AD17" s="47">
        <v>1680</v>
      </c>
      <c r="AE17" s="54">
        <f t="shared" si="2"/>
        <v>3192</v>
      </c>
    </row>
    <row r="18" spans="1:131" ht="19.5" thickTop="1" thickBot="1" x14ac:dyDescent="0.4">
      <c r="A18" s="4" t="s">
        <v>15</v>
      </c>
      <c r="B18" s="39">
        <v>60</v>
      </c>
      <c r="C18" s="11" t="s">
        <v>16</v>
      </c>
      <c r="D18" s="11" t="s">
        <v>20</v>
      </c>
      <c r="E18" s="6">
        <v>50</v>
      </c>
      <c r="F18" s="16" t="s">
        <v>21</v>
      </c>
      <c r="G18" s="10">
        <v>46260</v>
      </c>
      <c r="H18" s="10">
        <v>46260</v>
      </c>
      <c r="I18" s="9" t="s">
        <v>17</v>
      </c>
      <c r="J18" s="9" t="s">
        <v>18</v>
      </c>
      <c r="K18" s="27">
        <v>46279</v>
      </c>
      <c r="L18" s="24">
        <v>46280</v>
      </c>
      <c r="M18" s="45">
        <v>123.8</v>
      </c>
      <c r="N18" s="69"/>
      <c r="O18" s="48">
        <f t="shared" si="0"/>
        <v>22</v>
      </c>
      <c r="P18" s="54">
        <f t="shared" si="1"/>
        <v>0</v>
      </c>
      <c r="Q18" s="78"/>
      <c r="R18" s="78"/>
      <c r="S18" s="78"/>
      <c r="T18" s="90"/>
      <c r="U18" s="108"/>
      <c r="V18" s="108"/>
      <c r="W18" s="47"/>
      <c r="X18" s="47">
        <v>7</v>
      </c>
      <c r="Y18" s="108"/>
      <c r="Z18" s="108"/>
      <c r="AA18" s="108"/>
      <c r="AB18" s="12">
        <v>1.9</v>
      </c>
      <c r="AC18" s="54">
        <f t="shared" si="3"/>
        <v>0</v>
      </c>
      <c r="AD18" s="47">
        <v>1008</v>
      </c>
      <c r="AE18" s="54">
        <f t="shared" si="2"/>
        <v>1915.1999999999998</v>
      </c>
    </row>
    <row r="19" spans="1:131" ht="19.5" thickTop="1" thickBot="1" x14ac:dyDescent="0.4">
      <c r="A19" s="4" t="s">
        <v>15</v>
      </c>
      <c r="B19" s="39">
        <v>100</v>
      </c>
      <c r="C19" s="11" t="s">
        <v>16</v>
      </c>
      <c r="D19" s="11" t="s">
        <v>20</v>
      </c>
      <c r="E19" s="6">
        <v>50</v>
      </c>
      <c r="F19" s="16" t="s">
        <v>21</v>
      </c>
      <c r="G19" s="10">
        <v>46260</v>
      </c>
      <c r="H19" s="10">
        <v>46260</v>
      </c>
      <c r="I19" s="9" t="s">
        <v>17</v>
      </c>
      <c r="J19" s="9" t="s">
        <v>18</v>
      </c>
      <c r="K19" s="27">
        <v>46279</v>
      </c>
      <c r="L19" s="24">
        <v>46280</v>
      </c>
      <c r="M19" s="45">
        <v>168.25055324688003</v>
      </c>
      <c r="N19" s="69"/>
      <c r="O19" s="48">
        <f t="shared" si="0"/>
        <v>22</v>
      </c>
      <c r="P19" s="54">
        <f t="shared" si="1"/>
        <v>0</v>
      </c>
      <c r="Q19" s="78"/>
      <c r="R19" s="78"/>
      <c r="S19" s="78"/>
      <c r="T19" s="90"/>
      <c r="U19" s="108"/>
      <c r="V19" s="108"/>
      <c r="W19" s="47"/>
      <c r="X19" s="47">
        <v>7</v>
      </c>
      <c r="Y19" s="108"/>
      <c r="Z19" s="108"/>
      <c r="AA19" s="108"/>
      <c r="AB19" s="12">
        <v>1.9</v>
      </c>
      <c r="AC19" s="54">
        <f t="shared" si="3"/>
        <v>0</v>
      </c>
      <c r="AD19" s="47">
        <v>1680</v>
      </c>
      <c r="AE19" s="54">
        <f t="shared" si="2"/>
        <v>3192</v>
      </c>
    </row>
    <row r="20" spans="1:131" s="19" customFormat="1" ht="19.5" thickTop="1" thickBot="1" x14ac:dyDescent="0.4">
      <c r="A20" s="15" t="s">
        <v>15</v>
      </c>
      <c r="B20" s="39">
        <v>60</v>
      </c>
      <c r="C20" s="28" t="s">
        <v>16</v>
      </c>
      <c r="D20" s="28" t="s">
        <v>20</v>
      </c>
      <c r="E20" s="6">
        <v>50</v>
      </c>
      <c r="F20" s="29" t="s">
        <v>21</v>
      </c>
      <c r="G20" s="10">
        <v>46260</v>
      </c>
      <c r="H20" s="10">
        <v>46260</v>
      </c>
      <c r="I20" s="17" t="s">
        <v>17</v>
      </c>
      <c r="J20" s="17" t="s">
        <v>18</v>
      </c>
      <c r="K20" s="30">
        <v>46279</v>
      </c>
      <c r="L20" s="31">
        <v>46280</v>
      </c>
      <c r="M20" s="45">
        <v>123.8</v>
      </c>
      <c r="N20" s="69"/>
      <c r="O20" s="48">
        <f t="shared" ref="O20" si="4">L20-F20</f>
        <v>22</v>
      </c>
      <c r="P20" s="54">
        <f t="shared" si="1"/>
        <v>0</v>
      </c>
      <c r="Q20" s="78"/>
      <c r="R20" s="78"/>
      <c r="S20" s="78"/>
      <c r="T20" s="90"/>
      <c r="U20" s="108"/>
      <c r="V20" s="108"/>
      <c r="W20" s="48"/>
      <c r="X20" s="47">
        <v>7</v>
      </c>
      <c r="Y20" s="108"/>
      <c r="Z20" s="108"/>
      <c r="AA20" s="108"/>
      <c r="AB20" s="12">
        <v>1.9</v>
      </c>
      <c r="AC20" s="54">
        <f>AC18</f>
        <v>0</v>
      </c>
      <c r="AD20" s="47">
        <v>1008</v>
      </c>
      <c r="AE20" s="53">
        <f t="shared" ref="AE20" si="5">(AB20+AC20)*AD20</f>
        <v>1915.1999999999998</v>
      </c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</row>
    <row r="21" spans="1:131" s="19" customFormat="1" ht="19.5" thickTop="1" thickBot="1" x14ac:dyDescent="0.4">
      <c r="A21" s="15" t="s">
        <v>15</v>
      </c>
      <c r="B21" s="39">
        <v>20</v>
      </c>
      <c r="C21" s="28" t="s">
        <v>16</v>
      </c>
      <c r="D21" s="28" t="s">
        <v>20</v>
      </c>
      <c r="E21" s="6">
        <v>20</v>
      </c>
      <c r="F21" s="9"/>
      <c r="G21" s="10"/>
      <c r="H21" s="10"/>
      <c r="I21" s="17" t="s">
        <v>22</v>
      </c>
      <c r="J21" s="17"/>
      <c r="K21" s="30"/>
      <c r="L21" s="22"/>
      <c r="M21" s="45">
        <v>51.1</v>
      </c>
      <c r="N21" s="69"/>
      <c r="O21" s="48">
        <v>7</v>
      </c>
      <c r="P21" s="53">
        <f t="shared" ref="P21:P25" si="6">N21*O21</f>
        <v>0</v>
      </c>
      <c r="Q21" s="78"/>
      <c r="R21" s="78"/>
      <c r="S21" s="78"/>
      <c r="T21" s="90"/>
      <c r="U21" s="108"/>
      <c r="V21" s="108"/>
      <c r="W21" s="48"/>
      <c r="X21" s="47">
        <v>7</v>
      </c>
      <c r="Y21" s="108"/>
      <c r="Z21" s="108"/>
      <c r="AA21" s="108"/>
      <c r="AB21" s="12">
        <v>1.9</v>
      </c>
      <c r="AC21" s="54">
        <f>AC19</f>
        <v>0</v>
      </c>
      <c r="AD21" s="47">
        <v>336</v>
      </c>
      <c r="AE21" s="53">
        <f t="shared" si="2"/>
        <v>638.4</v>
      </c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</row>
    <row r="22" spans="1:131" ht="19.5" thickTop="1" thickBot="1" x14ac:dyDescent="0.4">
      <c r="A22" s="4" t="s">
        <v>15</v>
      </c>
      <c r="B22" s="38" t="s">
        <v>23</v>
      </c>
      <c r="C22" s="11" t="s">
        <v>24</v>
      </c>
      <c r="D22" s="11" t="s">
        <v>20</v>
      </c>
      <c r="E22" s="6">
        <v>50</v>
      </c>
      <c r="F22" s="10" t="s">
        <v>25</v>
      </c>
      <c r="G22" s="10">
        <v>46225</v>
      </c>
      <c r="H22" s="10">
        <v>46225</v>
      </c>
      <c r="I22" s="9" t="s">
        <v>26</v>
      </c>
      <c r="J22" s="9" t="s">
        <v>18</v>
      </c>
      <c r="K22" s="27">
        <v>46279</v>
      </c>
      <c r="L22" s="24">
        <v>46280</v>
      </c>
      <c r="M22" s="46">
        <v>429.25</v>
      </c>
      <c r="N22" s="70"/>
      <c r="O22" s="47">
        <f>L22-F22</f>
        <v>57</v>
      </c>
      <c r="P22" s="54">
        <f t="shared" si="6"/>
        <v>0</v>
      </c>
      <c r="Q22" s="78"/>
      <c r="R22" s="78"/>
      <c r="S22" s="78"/>
      <c r="T22" s="90"/>
      <c r="U22" s="108"/>
      <c r="V22" s="108"/>
      <c r="W22" s="47">
        <f>7+1</f>
        <v>8</v>
      </c>
      <c r="X22" s="47">
        <v>7</v>
      </c>
      <c r="Y22" s="108"/>
      <c r="Z22" s="108"/>
      <c r="AA22" s="108"/>
      <c r="AB22" s="12">
        <v>1.9</v>
      </c>
      <c r="AC22" s="54">
        <f t="shared" si="3"/>
        <v>0</v>
      </c>
      <c r="AD22" s="47">
        <v>6720</v>
      </c>
      <c r="AE22" s="54">
        <f>(AB22+AC22)*AD22</f>
        <v>12768</v>
      </c>
    </row>
    <row r="23" spans="1:131" ht="19.5" thickTop="1" thickBot="1" x14ac:dyDescent="0.4">
      <c r="A23" s="4" t="s">
        <v>15</v>
      </c>
      <c r="B23" s="38" t="s">
        <v>27</v>
      </c>
      <c r="C23" s="11" t="s">
        <v>24</v>
      </c>
      <c r="D23" s="11" t="s">
        <v>20</v>
      </c>
      <c r="E23" s="6">
        <v>50</v>
      </c>
      <c r="F23" s="10" t="s">
        <v>25</v>
      </c>
      <c r="G23" s="10">
        <v>46225</v>
      </c>
      <c r="H23" s="10">
        <v>46225</v>
      </c>
      <c r="I23" s="9" t="s">
        <v>26</v>
      </c>
      <c r="J23" s="9" t="s">
        <v>18</v>
      </c>
      <c r="K23" s="27">
        <v>46279</v>
      </c>
      <c r="L23" s="24">
        <v>46280</v>
      </c>
      <c r="M23" s="46">
        <v>429.25</v>
      </c>
      <c r="N23" s="70"/>
      <c r="O23" s="47">
        <f>L23-F23</f>
        <v>57</v>
      </c>
      <c r="P23" s="54">
        <f t="shared" si="6"/>
        <v>0</v>
      </c>
      <c r="Q23" s="78"/>
      <c r="R23" s="78"/>
      <c r="S23" s="78"/>
      <c r="T23" s="90"/>
      <c r="U23" s="108"/>
      <c r="V23" s="108"/>
      <c r="W23" s="47">
        <f t="shared" ref="W23:W45" si="7">7+1</f>
        <v>8</v>
      </c>
      <c r="X23" s="47">
        <v>7</v>
      </c>
      <c r="Y23" s="108"/>
      <c r="Z23" s="108"/>
      <c r="AA23" s="108"/>
      <c r="AB23" s="12">
        <v>1.9</v>
      </c>
      <c r="AC23" s="54">
        <f t="shared" si="3"/>
        <v>0</v>
      </c>
      <c r="AD23" s="47">
        <v>6720</v>
      </c>
      <c r="AE23" s="54">
        <f>(AB23+AC23)*AD23</f>
        <v>12768</v>
      </c>
    </row>
    <row r="24" spans="1:131" ht="19.5" thickTop="1" thickBot="1" x14ac:dyDescent="0.4">
      <c r="A24" s="4" t="s">
        <v>15</v>
      </c>
      <c r="B24" s="38" t="s">
        <v>23</v>
      </c>
      <c r="C24" s="11" t="s">
        <v>24</v>
      </c>
      <c r="D24" s="11" t="s">
        <v>20</v>
      </c>
      <c r="E24" s="6">
        <v>50</v>
      </c>
      <c r="F24" s="10" t="s">
        <v>25</v>
      </c>
      <c r="G24" s="10">
        <v>46225</v>
      </c>
      <c r="H24" s="10">
        <v>46225</v>
      </c>
      <c r="I24" s="9" t="s">
        <v>26</v>
      </c>
      <c r="J24" s="9" t="s">
        <v>18</v>
      </c>
      <c r="K24" s="27">
        <v>46279</v>
      </c>
      <c r="L24" s="24">
        <v>46280</v>
      </c>
      <c r="M24" s="46">
        <v>429.25</v>
      </c>
      <c r="N24" s="70"/>
      <c r="O24" s="47">
        <f>L24-F24</f>
        <v>57</v>
      </c>
      <c r="P24" s="54">
        <f t="shared" si="6"/>
        <v>0</v>
      </c>
      <c r="Q24" s="78"/>
      <c r="R24" s="78"/>
      <c r="S24" s="78"/>
      <c r="T24" s="90"/>
      <c r="U24" s="108"/>
      <c r="V24" s="108"/>
      <c r="W24" s="47">
        <f t="shared" si="7"/>
        <v>8</v>
      </c>
      <c r="X24" s="47">
        <v>7</v>
      </c>
      <c r="Y24" s="108"/>
      <c r="Z24" s="108"/>
      <c r="AA24" s="108"/>
      <c r="AB24" s="12">
        <v>1.9</v>
      </c>
      <c r="AC24" s="54">
        <f t="shared" si="3"/>
        <v>0</v>
      </c>
      <c r="AD24" s="47">
        <v>6720</v>
      </c>
      <c r="AE24" s="54">
        <f>(AB24+AC24)*AD24</f>
        <v>12768</v>
      </c>
    </row>
    <row r="25" spans="1:131" ht="19.5" thickTop="1" thickBot="1" x14ac:dyDescent="0.4">
      <c r="A25" s="4" t="s">
        <v>15</v>
      </c>
      <c r="B25" s="38" t="s">
        <v>27</v>
      </c>
      <c r="C25" s="11" t="s">
        <v>24</v>
      </c>
      <c r="D25" s="11" t="s">
        <v>20</v>
      </c>
      <c r="E25" s="6">
        <v>50</v>
      </c>
      <c r="F25" s="10" t="s">
        <v>25</v>
      </c>
      <c r="G25" s="10">
        <v>46225</v>
      </c>
      <c r="H25" s="10">
        <v>46225</v>
      </c>
      <c r="I25" s="9" t="s">
        <v>26</v>
      </c>
      <c r="J25" s="9" t="s">
        <v>18</v>
      </c>
      <c r="K25" s="27">
        <v>46279</v>
      </c>
      <c r="L25" s="24">
        <v>46280</v>
      </c>
      <c r="M25" s="46">
        <v>429.25</v>
      </c>
      <c r="N25" s="70"/>
      <c r="O25" s="47">
        <f>L25-F25</f>
        <v>57</v>
      </c>
      <c r="P25" s="54">
        <f t="shared" si="6"/>
        <v>0</v>
      </c>
      <c r="Q25" s="78"/>
      <c r="R25" s="78"/>
      <c r="S25" s="78"/>
      <c r="T25" s="90"/>
      <c r="U25" s="108"/>
      <c r="V25" s="108"/>
      <c r="W25" s="47">
        <f t="shared" si="7"/>
        <v>8</v>
      </c>
      <c r="X25" s="47">
        <v>7</v>
      </c>
      <c r="Y25" s="108"/>
      <c r="Z25" s="108"/>
      <c r="AA25" s="108"/>
      <c r="AB25" s="12">
        <v>1.9</v>
      </c>
      <c r="AC25" s="54">
        <f t="shared" si="3"/>
        <v>0</v>
      </c>
      <c r="AD25" s="47">
        <v>6720</v>
      </c>
      <c r="AE25" s="54">
        <f>(AB25+AC25)*AD25</f>
        <v>12768</v>
      </c>
    </row>
    <row r="26" spans="1:131" ht="19.5" thickTop="1" thickBot="1" x14ac:dyDescent="0.4">
      <c r="A26" s="4" t="s">
        <v>15</v>
      </c>
      <c r="B26" s="38" t="s">
        <v>28</v>
      </c>
      <c r="C26" s="11" t="s">
        <v>24</v>
      </c>
      <c r="D26" s="11" t="s">
        <v>20</v>
      </c>
      <c r="E26" s="6">
        <v>50</v>
      </c>
      <c r="F26" s="10" t="s">
        <v>25</v>
      </c>
      <c r="G26" s="10">
        <v>46225</v>
      </c>
      <c r="H26" s="10">
        <v>46225</v>
      </c>
      <c r="I26" s="9" t="s">
        <v>26</v>
      </c>
      <c r="J26" s="9" t="s">
        <v>18</v>
      </c>
      <c r="K26" s="27">
        <v>46279</v>
      </c>
      <c r="L26" s="24">
        <v>46280</v>
      </c>
      <c r="M26" s="46">
        <v>195.94</v>
      </c>
      <c r="N26" s="70"/>
      <c r="O26" s="47">
        <f t="shared" ref="O26:O32" si="8">L26-F26</f>
        <v>57</v>
      </c>
      <c r="P26" s="54">
        <f t="shared" ref="P26:P45" si="9">N26*O26</f>
        <v>0</v>
      </c>
      <c r="Q26" s="78"/>
      <c r="R26" s="78"/>
      <c r="S26" s="78"/>
      <c r="T26" s="90"/>
      <c r="U26" s="108"/>
      <c r="V26" s="108"/>
      <c r="W26" s="47">
        <f t="shared" si="7"/>
        <v>8</v>
      </c>
      <c r="X26" s="47">
        <v>7</v>
      </c>
      <c r="Y26" s="108"/>
      <c r="Z26" s="108"/>
      <c r="AA26" s="108"/>
      <c r="AB26" s="12">
        <v>1.9</v>
      </c>
      <c r="AC26" s="54">
        <f t="shared" si="3"/>
        <v>0</v>
      </c>
      <c r="AD26" s="47">
        <v>672</v>
      </c>
      <c r="AE26" s="54">
        <f t="shared" ref="AE26:AE45" si="10">(AB26+AC26)*AD26</f>
        <v>1276.8</v>
      </c>
    </row>
    <row r="27" spans="1:131" ht="19.5" thickTop="1" thickBot="1" x14ac:dyDescent="0.4">
      <c r="A27" s="4" t="s">
        <v>15</v>
      </c>
      <c r="B27" s="38" t="s">
        <v>28</v>
      </c>
      <c r="C27" s="11" t="s">
        <v>24</v>
      </c>
      <c r="D27" s="11" t="s">
        <v>20</v>
      </c>
      <c r="E27" s="6">
        <v>50</v>
      </c>
      <c r="F27" s="10" t="s">
        <v>25</v>
      </c>
      <c r="G27" s="10">
        <v>46225</v>
      </c>
      <c r="H27" s="10">
        <v>46225</v>
      </c>
      <c r="I27" s="9" t="s">
        <v>26</v>
      </c>
      <c r="J27" s="9" t="s">
        <v>18</v>
      </c>
      <c r="K27" s="27">
        <v>46279</v>
      </c>
      <c r="L27" s="24">
        <v>46280</v>
      </c>
      <c r="M27" s="46">
        <v>195.94</v>
      </c>
      <c r="N27" s="70"/>
      <c r="O27" s="47">
        <f t="shared" si="8"/>
        <v>57</v>
      </c>
      <c r="P27" s="54">
        <f t="shared" si="9"/>
        <v>0</v>
      </c>
      <c r="Q27" s="78"/>
      <c r="R27" s="78"/>
      <c r="S27" s="78"/>
      <c r="T27" s="90"/>
      <c r="U27" s="108"/>
      <c r="V27" s="108"/>
      <c r="W27" s="47">
        <f t="shared" si="7"/>
        <v>8</v>
      </c>
      <c r="X27" s="47">
        <v>7</v>
      </c>
      <c r="Y27" s="108"/>
      <c r="Z27" s="108"/>
      <c r="AA27" s="108"/>
      <c r="AB27" s="12">
        <v>1.9</v>
      </c>
      <c r="AC27" s="54">
        <f t="shared" si="3"/>
        <v>0</v>
      </c>
      <c r="AD27" s="47">
        <v>672</v>
      </c>
      <c r="AE27" s="54">
        <f>(AB27+AC27)*AD27</f>
        <v>1276.8</v>
      </c>
    </row>
    <row r="28" spans="1:131" ht="19.5" thickTop="1" thickBot="1" x14ac:dyDescent="0.4">
      <c r="A28" s="4" t="s">
        <v>15</v>
      </c>
      <c r="B28" s="38" t="s">
        <v>28</v>
      </c>
      <c r="C28" s="11" t="s">
        <v>24</v>
      </c>
      <c r="D28" s="11" t="s">
        <v>20</v>
      </c>
      <c r="E28" s="6">
        <v>50</v>
      </c>
      <c r="F28" s="10" t="s">
        <v>25</v>
      </c>
      <c r="G28" s="10">
        <v>46225</v>
      </c>
      <c r="H28" s="10">
        <v>46225</v>
      </c>
      <c r="I28" s="9" t="s">
        <v>26</v>
      </c>
      <c r="J28" s="9" t="s">
        <v>18</v>
      </c>
      <c r="K28" s="27">
        <v>46279</v>
      </c>
      <c r="L28" s="24">
        <v>46280</v>
      </c>
      <c r="M28" s="46">
        <v>195.94</v>
      </c>
      <c r="N28" s="70"/>
      <c r="O28" s="47">
        <f t="shared" si="8"/>
        <v>57</v>
      </c>
      <c r="P28" s="54">
        <f t="shared" si="9"/>
        <v>0</v>
      </c>
      <c r="Q28" s="78"/>
      <c r="R28" s="78"/>
      <c r="S28" s="78"/>
      <c r="T28" s="90"/>
      <c r="U28" s="108"/>
      <c r="V28" s="108"/>
      <c r="W28" s="47">
        <f t="shared" si="7"/>
        <v>8</v>
      </c>
      <c r="X28" s="47">
        <v>7</v>
      </c>
      <c r="Y28" s="108"/>
      <c r="Z28" s="108"/>
      <c r="AA28" s="108"/>
      <c r="AB28" s="12">
        <v>1.9</v>
      </c>
      <c r="AC28" s="54">
        <f t="shared" si="3"/>
        <v>0</v>
      </c>
      <c r="AD28" s="47">
        <v>672</v>
      </c>
      <c r="AE28" s="54">
        <f t="shared" si="10"/>
        <v>1276.8</v>
      </c>
    </row>
    <row r="29" spans="1:131" ht="19.5" thickTop="1" thickBot="1" x14ac:dyDescent="0.4">
      <c r="A29" s="4" t="s">
        <v>15</v>
      </c>
      <c r="B29" s="38" t="s">
        <v>28</v>
      </c>
      <c r="C29" s="11" t="s">
        <v>24</v>
      </c>
      <c r="D29" s="11" t="s">
        <v>20</v>
      </c>
      <c r="E29" s="6">
        <v>50</v>
      </c>
      <c r="F29" s="10" t="s">
        <v>25</v>
      </c>
      <c r="G29" s="10">
        <v>46225</v>
      </c>
      <c r="H29" s="10">
        <v>46225</v>
      </c>
      <c r="I29" s="9" t="s">
        <v>26</v>
      </c>
      <c r="J29" s="9" t="s">
        <v>18</v>
      </c>
      <c r="K29" s="27">
        <v>46279</v>
      </c>
      <c r="L29" s="24">
        <v>46280</v>
      </c>
      <c r="M29" s="46">
        <v>195.94</v>
      </c>
      <c r="N29" s="70"/>
      <c r="O29" s="47">
        <f t="shared" si="8"/>
        <v>57</v>
      </c>
      <c r="P29" s="54">
        <f t="shared" si="9"/>
        <v>0</v>
      </c>
      <c r="Q29" s="78"/>
      <c r="R29" s="78"/>
      <c r="S29" s="78"/>
      <c r="T29" s="90"/>
      <c r="U29" s="108"/>
      <c r="V29" s="108"/>
      <c r="W29" s="47">
        <f t="shared" si="7"/>
        <v>8</v>
      </c>
      <c r="X29" s="47">
        <v>7</v>
      </c>
      <c r="Y29" s="108"/>
      <c r="Z29" s="108"/>
      <c r="AA29" s="108"/>
      <c r="AB29" s="12">
        <v>1.9</v>
      </c>
      <c r="AC29" s="54">
        <f t="shared" si="3"/>
        <v>0</v>
      </c>
      <c r="AD29" s="47">
        <v>672</v>
      </c>
      <c r="AE29" s="54">
        <f t="shared" si="10"/>
        <v>1276.8</v>
      </c>
    </row>
    <row r="30" spans="1:131" ht="19.5" thickTop="1" thickBot="1" x14ac:dyDescent="0.4">
      <c r="A30" s="4" t="s">
        <v>15</v>
      </c>
      <c r="B30" s="38" t="s">
        <v>28</v>
      </c>
      <c r="C30" s="11" t="s">
        <v>24</v>
      </c>
      <c r="D30" s="11" t="s">
        <v>20</v>
      </c>
      <c r="E30" s="6">
        <v>50</v>
      </c>
      <c r="F30" s="10" t="s">
        <v>25</v>
      </c>
      <c r="G30" s="10">
        <v>46225</v>
      </c>
      <c r="H30" s="10">
        <v>46225</v>
      </c>
      <c r="I30" s="9" t="s">
        <v>26</v>
      </c>
      <c r="J30" s="9" t="s">
        <v>18</v>
      </c>
      <c r="K30" s="27">
        <v>46279</v>
      </c>
      <c r="L30" s="24">
        <v>46280</v>
      </c>
      <c r="M30" s="46">
        <v>195.94</v>
      </c>
      <c r="N30" s="70"/>
      <c r="O30" s="47">
        <f t="shared" si="8"/>
        <v>57</v>
      </c>
      <c r="P30" s="54">
        <f t="shared" si="9"/>
        <v>0</v>
      </c>
      <c r="Q30" s="78"/>
      <c r="R30" s="78"/>
      <c r="S30" s="78"/>
      <c r="T30" s="90"/>
      <c r="U30" s="108"/>
      <c r="V30" s="108"/>
      <c r="W30" s="47">
        <f t="shared" si="7"/>
        <v>8</v>
      </c>
      <c r="X30" s="47">
        <v>7</v>
      </c>
      <c r="Y30" s="108"/>
      <c r="Z30" s="108"/>
      <c r="AA30" s="108"/>
      <c r="AB30" s="12">
        <v>1.9</v>
      </c>
      <c r="AC30" s="54">
        <f t="shared" si="3"/>
        <v>0</v>
      </c>
      <c r="AD30" s="47">
        <v>672</v>
      </c>
      <c r="AE30" s="54">
        <f t="shared" si="10"/>
        <v>1276.8</v>
      </c>
    </row>
    <row r="31" spans="1:131" ht="19.5" thickTop="1" thickBot="1" x14ac:dyDescent="0.4">
      <c r="A31" s="4" t="s">
        <v>15</v>
      </c>
      <c r="B31" s="38" t="s">
        <v>28</v>
      </c>
      <c r="C31" s="11" t="s">
        <v>24</v>
      </c>
      <c r="D31" s="11" t="s">
        <v>20</v>
      </c>
      <c r="E31" s="6">
        <v>50</v>
      </c>
      <c r="F31" s="10" t="s">
        <v>25</v>
      </c>
      <c r="G31" s="10">
        <v>46225</v>
      </c>
      <c r="H31" s="10">
        <v>46225</v>
      </c>
      <c r="I31" s="9" t="s">
        <v>26</v>
      </c>
      <c r="J31" s="9" t="s">
        <v>18</v>
      </c>
      <c r="K31" s="27">
        <v>46279</v>
      </c>
      <c r="L31" s="24">
        <v>46280</v>
      </c>
      <c r="M31" s="46">
        <v>195.94</v>
      </c>
      <c r="N31" s="70"/>
      <c r="O31" s="47">
        <f t="shared" si="8"/>
        <v>57</v>
      </c>
      <c r="P31" s="54">
        <f t="shared" si="9"/>
        <v>0</v>
      </c>
      <c r="Q31" s="78"/>
      <c r="R31" s="78"/>
      <c r="S31" s="78"/>
      <c r="T31" s="90"/>
      <c r="U31" s="108"/>
      <c r="V31" s="108"/>
      <c r="W31" s="47">
        <f t="shared" si="7"/>
        <v>8</v>
      </c>
      <c r="X31" s="47">
        <v>7</v>
      </c>
      <c r="Y31" s="108"/>
      <c r="Z31" s="108"/>
      <c r="AA31" s="108"/>
      <c r="AB31" s="12">
        <v>1.9</v>
      </c>
      <c r="AC31" s="54">
        <f t="shared" si="3"/>
        <v>0</v>
      </c>
      <c r="AD31" s="47">
        <v>672</v>
      </c>
      <c r="AE31" s="54">
        <f t="shared" si="10"/>
        <v>1276.8</v>
      </c>
    </row>
    <row r="32" spans="1:131" ht="19.5" thickTop="1" thickBot="1" x14ac:dyDescent="0.4">
      <c r="A32" s="4" t="s">
        <v>19</v>
      </c>
      <c r="B32" s="38" t="s">
        <v>28</v>
      </c>
      <c r="C32" s="11" t="s">
        <v>24</v>
      </c>
      <c r="D32" s="11" t="s">
        <v>20</v>
      </c>
      <c r="E32" s="6">
        <v>50</v>
      </c>
      <c r="F32" s="10" t="s">
        <v>25</v>
      </c>
      <c r="G32" s="10">
        <v>46225</v>
      </c>
      <c r="H32" s="10">
        <v>46225</v>
      </c>
      <c r="I32" s="9" t="s">
        <v>29</v>
      </c>
      <c r="J32" s="9" t="s">
        <v>18</v>
      </c>
      <c r="K32" s="27">
        <v>46279</v>
      </c>
      <c r="L32" s="24">
        <v>46280</v>
      </c>
      <c r="M32" s="46">
        <v>195.94</v>
      </c>
      <c r="N32" s="70"/>
      <c r="O32" s="48">
        <f t="shared" si="8"/>
        <v>57</v>
      </c>
      <c r="P32" s="53">
        <f>N31*O31</f>
        <v>0</v>
      </c>
      <c r="Q32" s="78"/>
      <c r="R32" s="78"/>
      <c r="S32" s="78"/>
      <c r="T32" s="90"/>
      <c r="U32" s="108"/>
      <c r="V32" s="108"/>
      <c r="W32" s="47">
        <f t="shared" si="7"/>
        <v>8</v>
      </c>
      <c r="X32" s="47">
        <v>7</v>
      </c>
      <c r="Y32" s="108"/>
      <c r="Z32" s="108"/>
      <c r="AA32" s="108"/>
      <c r="AB32" s="12">
        <v>1.9</v>
      </c>
      <c r="AC32" s="54">
        <f t="shared" si="3"/>
        <v>0</v>
      </c>
      <c r="AD32" s="47">
        <v>672</v>
      </c>
      <c r="AE32" s="54">
        <f t="shared" ref="AE32:AE39" si="11">(AB32+AC32)*AD32</f>
        <v>1276.8</v>
      </c>
    </row>
    <row r="33" spans="1:32" ht="19.5" thickTop="1" thickBot="1" x14ac:dyDescent="0.4">
      <c r="A33" s="4" t="s">
        <v>19</v>
      </c>
      <c r="B33" s="38" t="s">
        <v>28</v>
      </c>
      <c r="C33" s="11" t="s">
        <v>24</v>
      </c>
      <c r="D33" s="11" t="s">
        <v>20</v>
      </c>
      <c r="E33" s="6">
        <v>50</v>
      </c>
      <c r="F33" s="10" t="s">
        <v>25</v>
      </c>
      <c r="G33" s="10">
        <v>46225</v>
      </c>
      <c r="H33" s="10">
        <v>46225</v>
      </c>
      <c r="I33" s="9" t="s">
        <v>26</v>
      </c>
      <c r="J33" s="9" t="s">
        <v>18</v>
      </c>
      <c r="K33" s="27">
        <v>46279</v>
      </c>
      <c r="L33" s="24">
        <v>46280</v>
      </c>
      <c r="M33" s="46">
        <v>195.94</v>
      </c>
      <c r="N33" s="70"/>
      <c r="O33" s="47">
        <f t="shared" ref="O33:O39" si="12">L33-F33</f>
        <v>57</v>
      </c>
      <c r="P33" s="54">
        <f t="shared" ref="P33:P40" si="13">N33*O33</f>
        <v>0</v>
      </c>
      <c r="Q33" s="78"/>
      <c r="R33" s="78"/>
      <c r="S33" s="78"/>
      <c r="T33" s="90"/>
      <c r="U33" s="108"/>
      <c r="V33" s="108"/>
      <c r="W33" s="47">
        <f t="shared" si="7"/>
        <v>8</v>
      </c>
      <c r="X33" s="47">
        <v>7</v>
      </c>
      <c r="Y33" s="108"/>
      <c r="Z33" s="108"/>
      <c r="AA33" s="108"/>
      <c r="AB33" s="12">
        <v>1.9</v>
      </c>
      <c r="AC33" s="54">
        <f t="shared" si="3"/>
        <v>0</v>
      </c>
      <c r="AD33" s="47">
        <v>672</v>
      </c>
      <c r="AE33" s="54">
        <f t="shared" si="11"/>
        <v>1276.8</v>
      </c>
    </row>
    <row r="34" spans="1:32" ht="19.5" thickTop="1" thickBot="1" x14ac:dyDescent="0.4">
      <c r="A34" s="4" t="s">
        <v>19</v>
      </c>
      <c r="B34" s="38" t="s">
        <v>28</v>
      </c>
      <c r="C34" s="11" t="s">
        <v>24</v>
      </c>
      <c r="D34" s="11" t="s">
        <v>20</v>
      </c>
      <c r="E34" s="6">
        <v>50</v>
      </c>
      <c r="F34" s="10" t="s">
        <v>25</v>
      </c>
      <c r="G34" s="10">
        <v>46225</v>
      </c>
      <c r="H34" s="10">
        <v>46225</v>
      </c>
      <c r="I34" s="9" t="s">
        <v>26</v>
      </c>
      <c r="J34" s="9" t="s">
        <v>18</v>
      </c>
      <c r="K34" s="27">
        <v>46279</v>
      </c>
      <c r="L34" s="24">
        <v>46280</v>
      </c>
      <c r="M34" s="46">
        <v>195.94</v>
      </c>
      <c r="N34" s="70"/>
      <c r="O34" s="47">
        <f t="shared" si="12"/>
        <v>57</v>
      </c>
      <c r="P34" s="54">
        <f t="shared" si="13"/>
        <v>0</v>
      </c>
      <c r="Q34" s="78"/>
      <c r="R34" s="78"/>
      <c r="S34" s="78"/>
      <c r="T34" s="90"/>
      <c r="U34" s="108"/>
      <c r="V34" s="108"/>
      <c r="W34" s="47">
        <f t="shared" si="7"/>
        <v>8</v>
      </c>
      <c r="X34" s="47">
        <v>7</v>
      </c>
      <c r="Y34" s="108"/>
      <c r="Z34" s="108"/>
      <c r="AA34" s="108"/>
      <c r="AB34" s="12">
        <v>1.9</v>
      </c>
      <c r="AC34" s="54">
        <f t="shared" si="3"/>
        <v>0</v>
      </c>
      <c r="AD34" s="47">
        <v>672</v>
      </c>
      <c r="AE34" s="54">
        <f t="shared" si="11"/>
        <v>1276.8</v>
      </c>
    </row>
    <row r="35" spans="1:32" ht="19.5" thickTop="1" thickBot="1" x14ac:dyDescent="0.4">
      <c r="A35" s="4" t="s">
        <v>19</v>
      </c>
      <c r="B35" s="38" t="s">
        <v>28</v>
      </c>
      <c r="C35" s="11" t="s">
        <v>24</v>
      </c>
      <c r="D35" s="11" t="s">
        <v>20</v>
      </c>
      <c r="E35" s="6">
        <v>50</v>
      </c>
      <c r="F35" s="10" t="s">
        <v>25</v>
      </c>
      <c r="G35" s="10">
        <v>46225</v>
      </c>
      <c r="H35" s="10">
        <v>46225</v>
      </c>
      <c r="I35" s="9" t="s">
        <v>26</v>
      </c>
      <c r="J35" s="9" t="s">
        <v>18</v>
      </c>
      <c r="K35" s="27">
        <v>46279</v>
      </c>
      <c r="L35" s="24">
        <v>46280</v>
      </c>
      <c r="M35" s="46">
        <v>195.94</v>
      </c>
      <c r="N35" s="70"/>
      <c r="O35" s="47">
        <f t="shared" si="12"/>
        <v>57</v>
      </c>
      <c r="P35" s="54">
        <f t="shared" si="13"/>
        <v>0</v>
      </c>
      <c r="Q35" s="78"/>
      <c r="R35" s="78"/>
      <c r="S35" s="78"/>
      <c r="T35" s="90"/>
      <c r="U35" s="108"/>
      <c r="V35" s="108"/>
      <c r="W35" s="47">
        <f t="shared" si="7"/>
        <v>8</v>
      </c>
      <c r="X35" s="47">
        <v>7</v>
      </c>
      <c r="Y35" s="108"/>
      <c r="Z35" s="108"/>
      <c r="AA35" s="108"/>
      <c r="AB35" s="12">
        <v>1.9</v>
      </c>
      <c r="AC35" s="54">
        <f t="shared" si="3"/>
        <v>0</v>
      </c>
      <c r="AD35" s="47">
        <v>672</v>
      </c>
      <c r="AE35" s="54">
        <f t="shared" si="11"/>
        <v>1276.8</v>
      </c>
    </row>
    <row r="36" spans="1:32" ht="19.5" thickTop="1" thickBot="1" x14ac:dyDescent="0.4">
      <c r="A36" s="4" t="s">
        <v>19</v>
      </c>
      <c r="B36" s="38" t="s">
        <v>28</v>
      </c>
      <c r="C36" s="11" t="s">
        <v>24</v>
      </c>
      <c r="D36" s="11" t="s">
        <v>20</v>
      </c>
      <c r="E36" s="6">
        <v>50</v>
      </c>
      <c r="F36" s="10" t="s">
        <v>25</v>
      </c>
      <c r="G36" s="10">
        <v>46225</v>
      </c>
      <c r="H36" s="10">
        <v>46225</v>
      </c>
      <c r="I36" s="9" t="s">
        <v>26</v>
      </c>
      <c r="J36" s="9" t="s">
        <v>18</v>
      </c>
      <c r="K36" s="27">
        <v>46279</v>
      </c>
      <c r="L36" s="24">
        <v>46280</v>
      </c>
      <c r="M36" s="46">
        <v>195.94</v>
      </c>
      <c r="N36" s="70"/>
      <c r="O36" s="47">
        <f t="shared" si="12"/>
        <v>57</v>
      </c>
      <c r="P36" s="54">
        <f t="shared" si="13"/>
        <v>0</v>
      </c>
      <c r="Q36" s="78"/>
      <c r="R36" s="78"/>
      <c r="S36" s="78"/>
      <c r="T36" s="90"/>
      <c r="U36" s="108"/>
      <c r="V36" s="108"/>
      <c r="W36" s="47">
        <f t="shared" si="7"/>
        <v>8</v>
      </c>
      <c r="X36" s="47">
        <v>7</v>
      </c>
      <c r="Y36" s="108"/>
      <c r="Z36" s="108"/>
      <c r="AA36" s="108"/>
      <c r="AB36" s="12">
        <v>1.9</v>
      </c>
      <c r="AC36" s="54">
        <f t="shared" si="3"/>
        <v>0</v>
      </c>
      <c r="AD36" s="47">
        <v>672</v>
      </c>
      <c r="AE36" s="54">
        <f t="shared" si="11"/>
        <v>1276.8</v>
      </c>
    </row>
    <row r="37" spans="1:32" ht="19.5" thickTop="1" thickBot="1" x14ac:dyDescent="0.4">
      <c r="A37" s="4" t="s">
        <v>19</v>
      </c>
      <c r="B37" s="38" t="s">
        <v>28</v>
      </c>
      <c r="C37" s="11" t="s">
        <v>24</v>
      </c>
      <c r="D37" s="11" t="s">
        <v>20</v>
      </c>
      <c r="E37" s="6">
        <v>50</v>
      </c>
      <c r="F37" s="10" t="s">
        <v>25</v>
      </c>
      <c r="G37" s="10">
        <v>46225</v>
      </c>
      <c r="H37" s="10">
        <v>46225</v>
      </c>
      <c r="I37" s="9" t="s">
        <v>26</v>
      </c>
      <c r="J37" s="9" t="s">
        <v>18</v>
      </c>
      <c r="K37" s="27">
        <v>46279</v>
      </c>
      <c r="L37" s="24">
        <v>46280</v>
      </c>
      <c r="M37" s="46">
        <v>195.94</v>
      </c>
      <c r="N37" s="70"/>
      <c r="O37" s="47">
        <f t="shared" si="12"/>
        <v>57</v>
      </c>
      <c r="P37" s="54">
        <f t="shared" si="13"/>
        <v>0</v>
      </c>
      <c r="Q37" s="78"/>
      <c r="R37" s="78"/>
      <c r="S37" s="78"/>
      <c r="T37" s="90"/>
      <c r="U37" s="108"/>
      <c r="V37" s="108"/>
      <c r="W37" s="47">
        <f t="shared" si="7"/>
        <v>8</v>
      </c>
      <c r="X37" s="47">
        <v>7</v>
      </c>
      <c r="Y37" s="108"/>
      <c r="Z37" s="108"/>
      <c r="AA37" s="108"/>
      <c r="AB37" s="12">
        <v>1.9</v>
      </c>
      <c r="AC37" s="54">
        <f t="shared" si="3"/>
        <v>0</v>
      </c>
      <c r="AD37" s="47">
        <v>672</v>
      </c>
      <c r="AE37" s="54">
        <f t="shared" si="11"/>
        <v>1276.8</v>
      </c>
    </row>
    <row r="38" spans="1:32" ht="19.5" thickTop="1" thickBot="1" x14ac:dyDescent="0.4">
      <c r="A38" s="4" t="s">
        <v>19</v>
      </c>
      <c r="B38" s="38" t="s">
        <v>28</v>
      </c>
      <c r="C38" s="11" t="s">
        <v>24</v>
      </c>
      <c r="D38" s="11" t="s">
        <v>20</v>
      </c>
      <c r="E38" s="6">
        <v>50</v>
      </c>
      <c r="F38" s="10" t="s">
        <v>25</v>
      </c>
      <c r="G38" s="10">
        <v>46225</v>
      </c>
      <c r="H38" s="10">
        <v>46225</v>
      </c>
      <c r="I38" s="9" t="s">
        <v>26</v>
      </c>
      <c r="J38" s="9" t="s">
        <v>18</v>
      </c>
      <c r="K38" s="27">
        <v>46279</v>
      </c>
      <c r="L38" s="24">
        <v>46280</v>
      </c>
      <c r="M38" s="46">
        <v>195.94</v>
      </c>
      <c r="N38" s="70"/>
      <c r="O38" s="47">
        <f t="shared" si="12"/>
        <v>57</v>
      </c>
      <c r="P38" s="54">
        <f t="shared" si="13"/>
        <v>0</v>
      </c>
      <c r="Q38" s="78"/>
      <c r="R38" s="78"/>
      <c r="S38" s="78"/>
      <c r="T38" s="90"/>
      <c r="U38" s="108"/>
      <c r="V38" s="108"/>
      <c r="W38" s="47">
        <f t="shared" si="7"/>
        <v>8</v>
      </c>
      <c r="X38" s="47">
        <v>7</v>
      </c>
      <c r="Y38" s="108"/>
      <c r="Z38" s="108"/>
      <c r="AA38" s="108"/>
      <c r="AB38" s="12">
        <v>1.9</v>
      </c>
      <c r="AC38" s="54">
        <f t="shared" si="3"/>
        <v>0</v>
      </c>
      <c r="AD38" s="47">
        <v>672</v>
      </c>
      <c r="AE38" s="54">
        <f t="shared" si="11"/>
        <v>1276.8</v>
      </c>
    </row>
    <row r="39" spans="1:32" ht="19.5" thickTop="1" thickBot="1" x14ac:dyDescent="0.4">
      <c r="A39" s="4" t="s">
        <v>19</v>
      </c>
      <c r="B39" s="38" t="s">
        <v>28</v>
      </c>
      <c r="C39" s="11" t="s">
        <v>24</v>
      </c>
      <c r="D39" s="11" t="s">
        <v>20</v>
      </c>
      <c r="E39" s="6">
        <v>50</v>
      </c>
      <c r="F39" s="10" t="s">
        <v>25</v>
      </c>
      <c r="G39" s="10">
        <v>46225</v>
      </c>
      <c r="H39" s="10">
        <v>46225</v>
      </c>
      <c r="I39" s="9" t="s">
        <v>26</v>
      </c>
      <c r="J39" s="9" t="s">
        <v>18</v>
      </c>
      <c r="K39" s="27">
        <v>46279</v>
      </c>
      <c r="L39" s="24">
        <v>46280</v>
      </c>
      <c r="M39" s="46">
        <v>195.94</v>
      </c>
      <c r="N39" s="70"/>
      <c r="O39" s="47">
        <f t="shared" si="12"/>
        <v>57</v>
      </c>
      <c r="P39" s="54">
        <f t="shared" si="13"/>
        <v>0</v>
      </c>
      <c r="Q39" s="78"/>
      <c r="R39" s="78"/>
      <c r="S39" s="78"/>
      <c r="T39" s="90"/>
      <c r="U39" s="108"/>
      <c r="V39" s="108"/>
      <c r="W39" s="47">
        <f t="shared" si="7"/>
        <v>8</v>
      </c>
      <c r="X39" s="47">
        <v>7</v>
      </c>
      <c r="Y39" s="108"/>
      <c r="Z39" s="108"/>
      <c r="AA39" s="108"/>
      <c r="AB39" s="12">
        <v>1.9</v>
      </c>
      <c r="AC39" s="54">
        <f t="shared" si="3"/>
        <v>0</v>
      </c>
      <c r="AD39" s="47">
        <v>672</v>
      </c>
      <c r="AE39" s="54">
        <f t="shared" si="11"/>
        <v>1276.8</v>
      </c>
    </row>
    <row r="40" spans="1:32" ht="19.5" thickTop="1" thickBot="1" x14ac:dyDescent="0.4">
      <c r="A40" s="4" t="s">
        <v>19</v>
      </c>
      <c r="B40" s="38" t="s">
        <v>28</v>
      </c>
      <c r="C40" s="11" t="s">
        <v>24</v>
      </c>
      <c r="D40" s="11" t="s">
        <v>20</v>
      </c>
      <c r="E40" s="6">
        <v>50</v>
      </c>
      <c r="F40" s="10" t="s">
        <v>25</v>
      </c>
      <c r="G40" s="10">
        <v>46225</v>
      </c>
      <c r="H40" s="10">
        <v>46225</v>
      </c>
      <c r="I40" s="9" t="s">
        <v>26</v>
      </c>
      <c r="J40" s="9" t="s">
        <v>18</v>
      </c>
      <c r="K40" s="27">
        <v>46279</v>
      </c>
      <c r="L40" s="24">
        <v>46280</v>
      </c>
      <c r="M40" s="46">
        <v>195.94</v>
      </c>
      <c r="N40" s="70"/>
      <c r="O40" s="47">
        <f t="shared" ref="O40:O45" si="14">L40-F40</f>
        <v>57</v>
      </c>
      <c r="P40" s="54">
        <f t="shared" si="13"/>
        <v>0</v>
      </c>
      <c r="Q40" s="78"/>
      <c r="R40" s="78"/>
      <c r="S40" s="78"/>
      <c r="T40" s="90"/>
      <c r="U40" s="108"/>
      <c r="V40" s="108"/>
      <c r="W40" s="47">
        <f t="shared" si="7"/>
        <v>8</v>
      </c>
      <c r="X40" s="47">
        <v>7</v>
      </c>
      <c r="Y40" s="108"/>
      <c r="Z40" s="108"/>
      <c r="AA40" s="108"/>
      <c r="AB40" s="12">
        <v>1.9</v>
      </c>
      <c r="AC40" s="54">
        <f t="shared" si="3"/>
        <v>0</v>
      </c>
      <c r="AD40" s="47">
        <v>672</v>
      </c>
      <c r="AE40" s="54">
        <f>(AB40+AC40)*AD40</f>
        <v>1276.8</v>
      </c>
    </row>
    <row r="41" spans="1:32" ht="19.5" thickTop="1" thickBot="1" x14ac:dyDescent="0.4">
      <c r="A41" s="4" t="s">
        <v>15</v>
      </c>
      <c r="B41" s="38" t="s">
        <v>28</v>
      </c>
      <c r="C41" s="11" t="s">
        <v>24</v>
      </c>
      <c r="D41" s="11" t="s">
        <v>20</v>
      </c>
      <c r="E41" s="6">
        <v>50</v>
      </c>
      <c r="F41" s="10" t="s">
        <v>25</v>
      </c>
      <c r="G41" s="10">
        <v>46225</v>
      </c>
      <c r="H41" s="10">
        <v>46225</v>
      </c>
      <c r="I41" s="9" t="s">
        <v>26</v>
      </c>
      <c r="J41" s="9" t="s">
        <v>18</v>
      </c>
      <c r="K41" s="27">
        <v>46279</v>
      </c>
      <c r="L41" s="24">
        <v>46280</v>
      </c>
      <c r="M41" s="46">
        <v>195.94</v>
      </c>
      <c r="N41" s="70"/>
      <c r="O41" s="47">
        <f t="shared" si="14"/>
        <v>57</v>
      </c>
      <c r="P41" s="54">
        <f t="shared" si="9"/>
        <v>0</v>
      </c>
      <c r="Q41" s="78"/>
      <c r="R41" s="78"/>
      <c r="S41" s="78"/>
      <c r="T41" s="90"/>
      <c r="U41" s="108"/>
      <c r="V41" s="108"/>
      <c r="W41" s="47">
        <f t="shared" si="7"/>
        <v>8</v>
      </c>
      <c r="X41" s="47">
        <v>7</v>
      </c>
      <c r="Y41" s="108"/>
      <c r="Z41" s="108"/>
      <c r="AA41" s="108"/>
      <c r="AB41" s="12">
        <v>1.9</v>
      </c>
      <c r="AC41" s="54">
        <f t="shared" si="3"/>
        <v>0</v>
      </c>
      <c r="AD41" s="47">
        <v>672</v>
      </c>
      <c r="AE41" s="54">
        <f t="shared" si="10"/>
        <v>1276.8</v>
      </c>
    </row>
    <row r="42" spans="1:32" ht="19.5" thickTop="1" thickBot="1" x14ac:dyDescent="0.4">
      <c r="A42" s="4" t="s">
        <v>15</v>
      </c>
      <c r="B42" s="38" t="s">
        <v>28</v>
      </c>
      <c r="C42" s="11" t="s">
        <v>24</v>
      </c>
      <c r="D42" s="11" t="s">
        <v>20</v>
      </c>
      <c r="E42" s="6">
        <v>50</v>
      </c>
      <c r="F42" s="10" t="s">
        <v>25</v>
      </c>
      <c r="G42" s="10">
        <v>46225</v>
      </c>
      <c r="H42" s="10">
        <v>46225</v>
      </c>
      <c r="I42" s="9" t="s">
        <v>26</v>
      </c>
      <c r="J42" s="9" t="s">
        <v>18</v>
      </c>
      <c r="K42" s="27">
        <v>46279</v>
      </c>
      <c r="L42" s="24">
        <v>46280</v>
      </c>
      <c r="M42" s="46">
        <v>195.94</v>
      </c>
      <c r="N42" s="70"/>
      <c r="O42" s="47">
        <f t="shared" si="14"/>
        <v>57</v>
      </c>
      <c r="P42" s="54">
        <f t="shared" si="9"/>
        <v>0</v>
      </c>
      <c r="Q42" s="78"/>
      <c r="R42" s="78"/>
      <c r="S42" s="78"/>
      <c r="T42" s="90"/>
      <c r="U42" s="108"/>
      <c r="V42" s="108"/>
      <c r="W42" s="47">
        <f t="shared" si="7"/>
        <v>8</v>
      </c>
      <c r="X42" s="47">
        <v>7</v>
      </c>
      <c r="Y42" s="108"/>
      <c r="Z42" s="108"/>
      <c r="AA42" s="108"/>
      <c r="AB42" s="12">
        <v>1.9</v>
      </c>
      <c r="AC42" s="54">
        <f t="shared" si="3"/>
        <v>0</v>
      </c>
      <c r="AD42" s="47">
        <v>672</v>
      </c>
      <c r="AE42" s="54">
        <f t="shared" si="10"/>
        <v>1276.8</v>
      </c>
    </row>
    <row r="43" spans="1:32" ht="19.5" thickTop="1" thickBot="1" x14ac:dyDescent="0.4">
      <c r="A43" s="4" t="s">
        <v>15</v>
      </c>
      <c r="B43" s="38" t="s">
        <v>28</v>
      </c>
      <c r="C43" s="11" t="s">
        <v>24</v>
      </c>
      <c r="D43" s="11" t="s">
        <v>20</v>
      </c>
      <c r="E43" s="6">
        <v>50</v>
      </c>
      <c r="F43" s="10" t="s">
        <v>25</v>
      </c>
      <c r="G43" s="10">
        <v>46225</v>
      </c>
      <c r="H43" s="10">
        <v>46225</v>
      </c>
      <c r="I43" s="9" t="s">
        <v>26</v>
      </c>
      <c r="J43" s="9" t="s">
        <v>18</v>
      </c>
      <c r="K43" s="27">
        <v>46279</v>
      </c>
      <c r="L43" s="24">
        <v>46280</v>
      </c>
      <c r="M43" s="46">
        <v>195.94</v>
      </c>
      <c r="N43" s="70"/>
      <c r="O43" s="47">
        <f t="shared" si="14"/>
        <v>57</v>
      </c>
      <c r="P43" s="54">
        <f t="shared" si="9"/>
        <v>0</v>
      </c>
      <c r="Q43" s="78"/>
      <c r="R43" s="78"/>
      <c r="S43" s="78"/>
      <c r="T43" s="90"/>
      <c r="U43" s="108"/>
      <c r="V43" s="108"/>
      <c r="W43" s="47">
        <f t="shared" si="7"/>
        <v>8</v>
      </c>
      <c r="X43" s="47">
        <v>7</v>
      </c>
      <c r="Y43" s="108"/>
      <c r="Z43" s="108"/>
      <c r="AA43" s="108"/>
      <c r="AB43" s="12">
        <v>1.9</v>
      </c>
      <c r="AC43" s="54">
        <f t="shared" si="3"/>
        <v>0</v>
      </c>
      <c r="AD43" s="47">
        <v>672</v>
      </c>
      <c r="AE43" s="54">
        <f t="shared" si="10"/>
        <v>1276.8</v>
      </c>
    </row>
    <row r="44" spans="1:32" ht="19.5" thickTop="1" thickBot="1" x14ac:dyDescent="0.4">
      <c r="A44" s="4" t="s">
        <v>15</v>
      </c>
      <c r="B44" s="38" t="s">
        <v>28</v>
      </c>
      <c r="C44" s="11" t="s">
        <v>24</v>
      </c>
      <c r="D44" s="11" t="s">
        <v>20</v>
      </c>
      <c r="E44" s="6">
        <v>50</v>
      </c>
      <c r="F44" s="10" t="s">
        <v>25</v>
      </c>
      <c r="G44" s="10">
        <v>46225</v>
      </c>
      <c r="H44" s="10">
        <v>46225</v>
      </c>
      <c r="I44" s="9" t="s">
        <v>26</v>
      </c>
      <c r="J44" s="9" t="s">
        <v>18</v>
      </c>
      <c r="K44" s="27">
        <v>46279</v>
      </c>
      <c r="L44" s="24">
        <v>46280</v>
      </c>
      <c r="M44" s="46">
        <v>195.94</v>
      </c>
      <c r="N44" s="70"/>
      <c r="O44" s="47">
        <f t="shared" si="14"/>
        <v>57</v>
      </c>
      <c r="P44" s="54">
        <f t="shared" si="9"/>
        <v>0</v>
      </c>
      <c r="Q44" s="78"/>
      <c r="R44" s="78"/>
      <c r="S44" s="78"/>
      <c r="T44" s="90"/>
      <c r="U44" s="108"/>
      <c r="V44" s="108"/>
      <c r="W44" s="47">
        <f t="shared" si="7"/>
        <v>8</v>
      </c>
      <c r="X44" s="47">
        <v>7</v>
      </c>
      <c r="Y44" s="108"/>
      <c r="Z44" s="108"/>
      <c r="AA44" s="108"/>
      <c r="AB44" s="12">
        <v>1.9</v>
      </c>
      <c r="AC44" s="54">
        <f t="shared" si="3"/>
        <v>0</v>
      </c>
      <c r="AD44" s="47">
        <v>672</v>
      </c>
      <c r="AE44" s="54">
        <f>(AB44+AC44)*AD44</f>
        <v>1276.8</v>
      </c>
    </row>
    <row r="45" spans="1:32" ht="19.5" thickTop="1" thickBot="1" x14ac:dyDescent="0.4">
      <c r="A45" s="15" t="s">
        <v>15</v>
      </c>
      <c r="B45" s="38" t="s">
        <v>28</v>
      </c>
      <c r="C45" s="11" t="s">
        <v>24</v>
      </c>
      <c r="D45" s="11" t="s">
        <v>20</v>
      </c>
      <c r="E45" s="6">
        <v>50</v>
      </c>
      <c r="F45" s="10" t="s">
        <v>25</v>
      </c>
      <c r="G45" s="10">
        <v>46225</v>
      </c>
      <c r="H45" s="10">
        <v>46225</v>
      </c>
      <c r="I45" s="9" t="s">
        <v>29</v>
      </c>
      <c r="J45" s="9" t="s">
        <v>18</v>
      </c>
      <c r="K45" s="27">
        <v>46279</v>
      </c>
      <c r="L45" s="24">
        <v>46280</v>
      </c>
      <c r="M45" s="46">
        <v>195.94</v>
      </c>
      <c r="N45" s="70"/>
      <c r="O45" s="48">
        <f t="shared" si="14"/>
        <v>57</v>
      </c>
      <c r="P45" s="54">
        <f t="shared" si="9"/>
        <v>0</v>
      </c>
      <c r="Q45" s="79"/>
      <c r="R45" s="79"/>
      <c r="S45" s="79"/>
      <c r="T45" s="91"/>
      <c r="U45" s="109"/>
      <c r="V45" s="109"/>
      <c r="W45" s="47">
        <f t="shared" si="7"/>
        <v>8</v>
      </c>
      <c r="X45" s="47">
        <v>7</v>
      </c>
      <c r="Y45" s="109"/>
      <c r="Z45" s="109"/>
      <c r="AA45" s="109"/>
      <c r="AB45" s="12">
        <v>1.9</v>
      </c>
      <c r="AC45" s="54">
        <f t="shared" si="3"/>
        <v>0</v>
      </c>
      <c r="AD45" s="47">
        <v>672</v>
      </c>
      <c r="AE45" s="54">
        <f t="shared" si="10"/>
        <v>1276.8</v>
      </c>
    </row>
    <row r="46" spans="1:32" ht="19.5" thickTop="1" thickBot="1" x14ac:dyDescent="0.4">
      <c r="P46" s="13">
        <f>SUBTOTAL(9,P5:P45)</f>
        <v>0</v>
      </c>
      <c r="Q46" s="13"/>
      <c r="R46" s="55"/>
      <c r="S46" s="55"/>
      <c r="T46" s="55"/>
      <c r="AA46" s="13">
        <f>SUBTOTAL(9,AA5:AA45)</f>
        <v>0</v>
      </c>
      <c r="AE46" s="13">
        <f>SUBTOTAL(9,AE5:AE45)</f>
        <v>124807.20000000006</v>
      </c>
    </row>
    <row r="47" spans="1:32" ht="19.5" thickTop="1" thickBot="1" x14ac:dyDescent="0.4">
      <c r="Y47" s="64"/>
      <c r="Z47" s="64"/>
      <c r="AA47" s="64"/>
      <c r="AB47" s="95"/>
      <c r="AC47" s="96"/>
      <c r="AD47" s="96"/>
      <c r="AE47" s="97"/>
    </row>
    <row r="48" spans="1:32" ht="102.65" customHeight="1" thickTop="1" thickBot="1" x14ac:dyDescent="0.4">
      <c r="X48" s="63"/>
      <c r="Y48" s="92" t="s">
        <v>48</v>
      </c>
      <c r="Z48" s="93"/>
      <c r="AA48" s="93"/>
      <c r="AB48" s="93"/>
      <c r="AC48" s="93"/>
      <c r="AD48" s="94"/>
      <c r="AE48" s="67">
        <f>P46+AA46+AE46</f>
        <v>124807.20000000006</v>
      </c>
      <c r="AF48" s="66"/>
    </row>
    <row r="49" spans="2:31" ht="44.15" customHeight="1" thickTop="1" thickBot="1" x14ac:dyDescent="0.4">
      <c r="B49" s="56" t="s">
        <v>34</v>
      </c>
      <c r="C49" s="84" t="s">
        <v>43</v>
      </c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8"/>
      <c r="T49" s="74"/>
      <c r="Y49" s="65"/>
      <c r="Z49" s="65"/>
      <c r="AA49" s="65"/>
      <c r="AB49" s="65"/>
      <c r="AC49" s="65"/>
      <c r="AD49" s="65"/>
      <c r="AE49" s="65"/>
    </row>
    <row r="50" spans="2:31" ht="44.5" customHeight="1" thickTop="1" thickBot="1" x14ac:dyDescent="0.4">
      <c r="B50" s="57"/>
      <c r="C50" s="84" t="s">
        <v>44</v>
      </c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6"/>
      <c r="P50" s="58"/>
      <c r="Q50" s="58"/>
      <c r="R50" s="58"/>
      <c r="S50" s="58"/>
      <c r="T50" s="58"/>
    </row>
    <row r="51" spans="2:31" ht="17" thickTop="1" thickBot="1" x14ac:dyDescent="0.4">
      <c r="B51" s="57"/>
      <c r="C51" s="57"/>
      <c r="D51" s="57"/>
      <c r="E51" s="57"/>
      <c r="F51" s="57"/>
      <c r="G51" s="57"/>
      <c r="H51" s="57"/>
      <c r="I51" s="57"/>
      <c r="J51" s="57"/>
      <c r="K51" s="59"/>
      <c r="L51" s="60"/>
      <c r="M51" s="61"/>
      <c r="N51" s="62"/>
      <c r="O51" s="58"/>
      <c r="P51" s="58"/>
      <c r="Q51" s="58"/>
      <c r="R51" s="58"/>
      <c r="S51" s="58"/>
      <c r="T51" s="58"/>
    </row>
    <row r="52" spans="2:31" ht="57" customHeight="1" thickTop="1" thickBot="1" x14ac:dyDescent="0.4">
      <c r="B52" s="57"/>
      <c r="C52" s="84" t="s">
        <v>45</v>
      </c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6"/>
      <c r="Q52" s="73"/>
      <c r="R52" s="58"/>
      <c r="S52" s="58"/>
      <c r="T52" s="58"/>
    </row>
  </sheetData>
  <sheetProtection algorithmName="SHA-512" hashValue="52qNLwUwhNrug8UuNfwq9tLybDMWV5aHdzVVUlvNKgSTw+X+WYKmMxQH2m1lvAco0R37YiLmeFSynss/CN/v9A==" saltValue="rQ0YVX5IzyaaTjdJH0NnTA==" spinCount="100000" sheet="1" objects="1" scenarios="1"/>
  <autoFilter ref="A4:AE45" xr:uid="{DE0EB545-0CAC-4168-8219-5C9B63F7236E}"/>
  <mergeCells count="24">
    <mergeCell ref="T5:T45"/>
    <mergeCell ref="Y48:AD48"/>
    <mergeCell ref="AB47:AE47"/>
    <mergeCell ref="A2:E3"/>
    <mergeCell ref="F3:F4"/>
    <mergeCell ref="F2:L2"/>
    <mergeCell ref="AA5:AA45"/>
    <mergeCell ref="V5:V45"/>
    <mergeCell ref="U5:U45"/>
    <mergeCell ref="Y5:Y45"/>
    <mergeCell ref="Z5:Z45"/>
    <mergeCell ref="R5:R45"/>
    <mergeCell ref="N2:AE3"/>
    <mergeCell ref="L3:L4"/>
    <mergeCell ref="H3:H4"/>
    <mergeCell ref="I3:J3"/>
    <mergeCell ref="G3:G4"/>
    <mergeCell ref="S5:S45"/>
    <mergeCell ref="K3:K4"/>
    <mergeCell ref="M2:M3"/>
    <mergeCell ref="C52:P52"/>
    <mergeCell ref="C50:O50"/>
    <mergeCell ref="C49:S49"/>
    <mergeCell ref="Q5:Q45"/>
  </mergeCells>
  <phoneticPr fontId="1" type="noConversion"/>
  <conditionalFormatting sqref="A5:A45">
    <cfRule type="cellIs" dxfId="6" priority="1" operator="equal">
      <formula>"¿?"</formula>
    </cfRule>
    <cfRule type="cellIs" dxfId="5" priority="2" operator="equal">
      <formula>"NO"</formula>
    </cfRule>
    <cfRule type="cellIs" dxfId="4" priority="3" operator="equal">
      <formula>"SI"</formula>
    </cfRule>
  </conditionalFormatting>
  <conditionalFormatting sqref="C5:C45">
    <cfRule type="cellIs" dxfId="3" priority="4" operator="equal">
      <formula>"TIPO A"</formula>
    </cfRule>
    <cfRule type="cellIs" dxfId="2" priority="5" operator="equal">
      <formula>"TIPO B"</formula>
    </cfRule>
  </conditionalFormatting>
  <conditionalFormatting sqref="D5:D45">
    <cfRule type="cellIs" dxfId="1" priority="6" operator="equal">
      <formula>"PRINCIPAL"</formula>
    </cfRule>
    <cfRule type="cellIs" dxfId="0" priority="7" operator="equal">
      <formula>"BACKUP"</formula>
    </cfRule>
  </conditionalFormatting>
  <dataValidations count="4">
    <dataValidation type="list" allowBlank="1" showInputMessage="1" showErrorMessage="1" sqref="A5:A45" xr:uid="{1E9AC850-2D50-4626-8F1A-89F40E2DC351}">
      <formula1>"SI,NO,¿?"</formula1>
    </dataValidation>
    <dataValidation type="list" allowBlank="1" showInputMessage="1" showErrorMessage="1" sqref="D5:D45" xr:uid="{0793E83A-5C59-4516-90FD-81FCBF3C8C86}">
      <formula1>"BACKUP,PRINCIPAL"</formula1>
    </dataValidation>
    <dataValidation type="list" allowBlank="1" showInputMessage="1" showErrorMessage="1" sqref="C5:C45" xr:uid="{17774D70-237C-40B1-B41C-0F39CCB7C488}">
      <formula1>"TIPO A,TIPO B"</formula1>
    </dataValidation>
    <dataValidation type="decimal" operator="lessThanOrEqual" allowBlank="1" showInputMessage="1" showErrorMessage="1" errorTitle="Valor no válido" error="El combustible diferencial no puede superar 0,62 €/l según pliego" sqref="AC1:AC47 AC49:AC1048576" xr:uid="{6141584B-F51B-435A-A417-988B8797EFC8}">
      <formula1>0.62</formula1>
    </dataValidation>
  </dataValidations>
  <pageMargins left="0.11811023622047244" right="0.11811023622047244" top="0.15748031496062992" bottom="0.15748031496062992" header="0" footer="0"/>
  <pageSetup paperSize="8" scale="42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CCD67-4A1D-41D4-BF34-709652F73685}">
  <sheetPr>
    <tabColor rgb="FFFF0000"/>
  </sheetPr>
  <dimension ref="C3:J5"/>
  <sheetViews>
    <sheetView workbookViewId="0">
      <selection activeCell="G9" sqref="G9"/>
    </sheetView>
  </sheetViews>
  <sheetFormatPr baseColWidth="10" defaultRowHeight="14.5" x14ac:dyDescent="0.35"/>
  <sheetData>
    <row r="3" spans="3:10" ht="67" customHeight="1" x14ac:dyDescent="0.35">
      <c r="C3" s="114" t="s">
        <v>49</v>
      </c>
      <c r="D3" s="114"/>
      <c r="E3" s="114"/>
      <c r="F3" s="114"/>
      <c r="G3" s="114"/>
      <c r="H3" s="114"/>
      <c r="I3" s="114"/>
      <c r="J3" s="114"/>
    </row>
    <row r="5" spans="3:10" ht="41.15" customHeight="1" x14ac:dyDescent="0.35">
      <c r="C5" s="115" t="s">
        <v>50</v>
      </c>
      <c r="D5" s="115"/>
      <c r="E5" s="115"/>
      <c r="F5" s="115"/>
      <c r="G5" s="115"/>
      <c r="H5" s="115"/>
      <c r="I5" s="115"/>
      <c r="J5" s="115"/>
    </row>
  </sheetData>
  <mergeCells count="2">
    <mergeCell ref="C3:J3"/>
    <mergeCell ref="C5:J5"/>
  </mergeCells>
  <pageMargins left="0.7" right="0.7" top="0.75" bottom="0.75" header="0.3" footer="0.3"/>
  <customProperties>
    <customPr name="EpmWorksheetKeyString_GUID" r:id="rId1"/>
  </customProperties>
</worksheet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GRUPOS</vt:lpstr>
      <vt:lpstr>NOTA IMPORTANTE</vt:lpstr>
    </vt:vector>
  </TitlesOfParts>
  <Manager/>
  <Company>IFEMA MADRID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Miguel Ángel Fernández</dc:creator>
  <cp:keywords/>
  <dc:description/>
  <cp:lastModifiedBy>Indira Cedeño</cp:lastModifiedBy>
  <cp:revision/>
  <dcterms:created xsi:type="dcterms:W3CDTF">2026-04-13T07:21:06Z</dcterms:created>
  <dcterms:modified xsi:type="dcterms:W3CDTF">2026-06-11T07:04:03Z</dcterms:modified>
  <cp:category/>
  <cp:contentStatus/>
</cp:coreProperties>
</file>