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Y:\2024\24-225 Suministro renovación alumbrado exterior LED\3 Pliego y calendario\CCC 10.12.24\Comité Ejecutivo\Anexos al PCAP - 24 225\"/>
    </mc:Choice>
  </mc:AlternateContent>
  <xr:revisionPtr revIDLastSave="0" documentId="13_ncr:1_{C9DDFA1B-F8D5-4E83-8F4C-0544125BA515}" xr6:coauthVersionLast="47" xr6:coauthVersionMax="47" xr10:uidLastSave="{00000000-0000-0000-0000-000000000000}"/>
  <bookViews>
    <workbookView xWindow="-120" yWindow="-16320" windowWidth="29040" windowHeight="15720" xr2:uid="{F65DA61E-218E-48BF-B874-D2633168EDD8}"/>
  </bookViews>
  <sheets>
    <sheet name="Anexo IX-B PCAP" sheetId="1" r:id="rId1"/>
    <sheet name="Hoja2" sheetId="2" state="hidden" r:id="rId2"/>
  </sheets>
  <definedNames>
    <definedName name="_xlnm._FilterDatabase" localSheetId="0" hidden="1">'Anexo IX-B PCAP'!$A$21:$I$75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1" l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22" i="1"/>
  <c r="D47" i="1"/>
  <c r="D54" i="1"/>
  <c r="D39" i="1" l="1"/>
  <c r="D70" i="1" l="1"/>
  <c r="D61" i="1"/>
  <c r="D53" i="1" l="1"/>
  <c r="D52" i="1"/>
  <c r="D51" i="1" l="1"/>
  <c r="D37" i="1" l="1"/>
  <c r="H72" i="1" l="1"/>
  <c r="H43" i="1"/>
  <c r="H49" i="1"/>
  <c r="H51" i="1"/>
  <c r="H55" i="1"/>
  <c r="H59" i="1"/>
  <c r="H60" i="1"/>
  <c r="H63" i="1"/>
  <c r="H64" i="1"/>
  <c r="H71" i="1"/>
  <c r="H28" i="1"/>
  <c r="H29" i="1"/>
  <c r="H30" i="1"/>
  <c r="E32" i="1"/>
  <c r="H32" i="1" s="1"/>
  <c r="E36" i="1"/>
  <c r="E41" i="1"/>
  <c r="E42" i="1"/>
  <c r="H42" i="1" s="1"/>
  <c r="E44" i="1"/>
  <c r="H44" i="1" s="1"/>
  <c r="E46" i="1"/>
  <c r="H46" i="1" s="1"/>
  <c r="E48" i="1"/>
  <c r="E50" i="1"/>
  <c r="E52" i="1"/>
  <c r="E53" i="1"/>
  <c r="H53" i="1" s="1"/>
  <c r="E56" i="1"/>
  <c r="E57" i="1"/>
  <c r="H57" i="1" s="1"/>
  <c r="E58" i="1"/>
  <c r="H58" i="1" s="1"/>
  <c r="E62" i="1"/>
  <c r="H65" i="1"/>
  <c r="E66" i="1"/>
  <c r="H66" i="1" s="1"/>
  <c r="E67" i="1"/>
  <c r="H67" i="1" s="1"/>
  <c r="E69" i="1"/>
  <c r="H69" i="1" s="1"/>
  <c r="E70" i="1"/>
  <c r="E25" i="1"/>
  <c r="H54" i="1"/>
  <c r="H47" i="1"/>
  <c r="D45" i="1"/>
  <c r="E45" i="1" s="1"/>
  <c r="D38" i="1"/>
  <c r="D34" i="1"/>
  <c r="D31" i="1"/>
  <c r="H56" i="1" l="1"/>
  <c r="H52" i="1"/>
  <c r="H35" i="1"/>
  <c r="H22" i="1"/>
  <c r="H70" i="1"/>
  <c r="H68" i="1"/>
  <c r="H41" i="1"/>
  <c r="H39" i="1"/>
  <c r="H61" i="1"/>
  <c r="H38" i="1"/>
  <c r="H34" i="1"/>
  <c r="H37" i="1"/>
  <c r="H62" i="1"/>
  <c r="H40" i="1"/>
  <c r="H27" i="1"/>
  <c r="H26" i="1"/>
  <c r="H48" i="1"/>
  <c r="H25" i="1"/>
  <c r="H36" i="1"/>
  <c r="H24" i="1"/>
  <c r="H23" i="1"/>
  <c r="H33" i="1"/>
  <c r="H45" i="1"/>
  <c r="H50" i="1"/>
  <c r="H74" i="1"/>
  <c r="H73" i="1"/>
  <c r="H31" i="1" l="1"/>
  <c r="H75" i="1" l="1"/>
  <c r="I75" i="1" l="1"/>
</calcChain>
</file>

<file path=xl/sharedStrings.xml><?xml version="1.0" encoding="utf-8"?>
<sst xmlns="http://schemas.openxmlformats.org/spreadsheetml/2006/main" count="120" uniqueCount="67">
  <si>
    <r>
      <rPr>
        <b/>
        <u/>
        <sz val="12"/>
        <color rgb="FF000000"/>
        <rFont val="Barlow"/>
      </rPr>
      <t>INSTRUCCIONES DE CUMPLIMENTACIÓN DE LA TABLA</t>
    </r>
    <r>
      <rPr>
        <b/>
        <sz val="12"/>
        <color rgb="FF000000"/>
        <rFont val="Barlow"/>
      </rPr>
      <t xml:space="preserve">:
</t>
    </r>
    <r>
      <rPr>
        <sz val="12"/>
        <color rgb="FF000000"/>
        <rFont val="Barlow"/>
      </rPr>
      <t xml:space="preserve">
- El licitador deberá cumplimentar </t>
    </r>
    <r>
      <rPr>
        <b/>
        <u/>
        <sz val="12"/>
        <color rgb="FF000000"/>
        <rFont val="Barlow"/>
      </rPr>
      <t>ÚNICAMENTE</t>
    </r>
    <r>
      <rPr>
        <sz val="12"/>
        <color rgb="FF000000"/>
        <rFont val="Barlow"/>
      </rPr>
      <t xml:space="preserve"> las celdas sombreadas en </t>
    </r>
    <r>
      <rPr>
        <b/>
        <u/>
        <sz val="12"/>
        <color rgb="FF000000"/>
        <rFont val="Barlow"/>
      </rPr>
      <t>GRIS de la columna con encabezado color salmón</t>
    </r>
    <r>
      <rPr>
        <sz val="12"/>
        <color rgb="FF000000"/>
        <rFont val="Barlow"/>
      </rPr>
      <t xml:space="preserve">. En estas celdas tendrá que introducir los importes unitarios ofertados para cada referencia.
- El importe unitario ofertado en cada referencia no podrá superar el importe unitario máximo.
- Tanto los valores de la columna "Subtotal ofertado", como el "Importe total ofertado" se calcularán automáticamente a partir de los importes unitarios ofertados introducidos.
- El resto de las celdas se encuentran bloqueadas, por lo que, el licitador no podrá introducir en ellas ni modificar ningún dato.
- El IMPORTE TOTAL OFERTADO que aparezca en este documento deberá coincidir con el señalado en el Anexo IX-A (Modelo de oferta económica) al Pliego de Cláusulas Administrativas Particulares.
</t>
    </r>
  </si>
  <si>
    <t>Clasificación</t>
  </si>
  <si>
    <t xml:space="preserve">Tipología de luminaria / lámpara </t>
  </si>
  <si>
    <t>Unidades 
luminarias a instalar
(A)</t>
  </si>
  <si>
    <t>Unidades 
luminarias para stock
(B)</t>
  </si>
  <si>
    <t>Importe unitario máximo luminaria / lámpara
(€) de referencia</t>
  </si>
  <si>
    <t xml:space="preserve">Importe unitario luminaria/lámpara
(€) ofertado
(C) </t>
  </si>
  <si>
    <t>Subtotal máximo por cada 
tipo de luminaria 
de referencia (€)</t>
  </si>
  <si>
    <t>Subtotal ofertado por cada 
tipo de luminaria 
de referencia (€)
(A+B) x C</t>
  </si>
  <si>
    <t>Interior</t>
  </si>
  <si>
    <t>DOWNLIGHT TIPO 1</t>
  </si>
  <si>
    <t>DOWNLIGHT TIPO 2</t>
  </si>
  <si>
    <t>FOCO TIPO 1</t>
  </si>
  <si>
    <t>FOCO TIPO 2</t>
  </si>
  <si>
    <t>PANTALLA TIPO 1</t>
  </si>
  <si>
    <t>PROYECTOR TIPO 1.1</t>
  </si>
  <si>
    <t>PROYECTOR TIPO 2</t>
  </si>
  <si>
    <t>PROYECTOR TIPO 3</t>
  </si>
  <si>
    <t>PROYECTOR TIPO 4.1</t>
  </si>
  <si>
    <t>CAMPANA TIPO 1, 2 y 3</t>
  </si>
  <si>
    <t>Exterior</t>
  </si>
  <si>
    <t>DOWNLIGHT TIPO 3</t>
  </si>
  <si>
    <t>DOWNLIGHT TIPO 4</t>
  </si>
  <si>
    <t>DOWNLIGHT TIPO 5</t>
  </si>
  <si>
    <t>DOWNLIGHT TIPO 6</t>
  </si>
  <si>
    <t>FOCO TIPO 3</t>
  </si>
  <si>
    <t>PANTALLA ESTANCA TIPO 1 Y 8</t>
  </si>
  <si>
    <t>PANTALLA ESTANCA TIPO 2, 3 Y 4</t>
  </si>
  <si>
    <t>PANTALLA ESTANCA TIPO 5 y 6</t>
  </si>
  <si>
    <t>PANTALLA ESTANCA TIPO 7</t>
  </si>
  <si>
    <t>PANTALLA ESTANCA TIPO 7 + KIT ILUMINACIÓN EMERGENCIA INCLUIDO</t>
  </si>
  <si>
    <t>PANTALLA TIPO 2</t>
  </si>
  <si>
    <t>PROYECTOR TIPO 1.2</t>
  </si>
  <si>
    <t>PROYECTOR TIPO 4.2</t>
  </si>
  <si>
    <t>PROYECTOR TIPO 
5 y 6</t>
  </si>
  <si>
    <t>PROYECTOR TIPO 7</t>
  </si>
  <si>
    <t>PROYECTOR TIPO 8</t>
  </si>
  <si>
    <t>PROYECTOR TIPO 9.1</t>
  </si>
  <si>
    <t>PROYECTOR TIPO 9.2</t>
  </si>
  <si>
    <t>PROYECTOR TIPO 10</t>
  </si>
  <si>
    <t>PROYECTOR TIPO 11.2</t>
  </si>
  <si>
    <t>PROYECTOR TIPO 11.1 y 11.3</t>
  </si>
  <si>
    <t>PROYECTOR TIPO 12</t>
  </si>
  <si>
    <t>PROYECTOR TIPO 13</t>
  </si>
  <si>
    <t>PROYECTOR TIPO 14</t>
  </si>
  <si>
    <t>PROYECTOR TIPO 15</t>
  </si>
  <si>
    <t>VIAL TIPO 1</t>
  </si>
  <si>
    <t>VIAL TIPO 2</t>
  </si>
  <si>
    <t>VIAL TIPO 3.1</t>
  </si>
  <si>
    <t>VIAL TIPO 3.2</t>
  </si>
  <si>
    <t>VIAL TIPO 3.2 y 3.3</t>
  </si>
  <si>
    <t>VIAL TIPO 3.4</t>
  </si>
  <si>
    <t>VIAL TIPO 3.5</t>
  </si>
  <si>
    <t>VIAL TIPO 3.6</t>
  </si>
  <si>
    <t>VIAL TIPO 4</t>
  </si>
  <si>
    <t>VIAL TIPO 5</t>
  </si>
  <si>
    <t>VIAL TIPO 6.1</t>
  </si>
  <si>
    <t>VIAL TIPO 6.2</t>
  </si>
  <si>
    <t>VIAL TIPO 7.1</t>
  </si>
  <si>
    <t>VIAL TIPO 7.2 y 8</t>
  </si>
  <si>
    <t>VIAL TIPO 9</t>
  </si>
  <si>
    <t>Lámpara/tubo</t>
  </si>
  <si>
    <t>TUBO TIPO 2 
(T8)</t>
  </si>
  <si>
    <t>TUBO TIPO 3 
(T8)</t>
  </si>
  <si>
    <t>TUBO TIPO 4 
(T8)</t>
  </si>
  <si>
    <t>IMPORTE TOTAL OFERTADO</t>
  </si>
  <si>
    <t>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</si>
</sst>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20"/>
      <color theme="0"/>
      <name val="Aptos Narrow"/>
      <family val="2"/>
      <scheme val="minor"/>
    </font>
    <font>
      <sz val="12"/>
      <color rgb="FF000000"/>
      <name val="Barlow"/>
    </font>
    <font>
      <b/>
      <u/>
      <sz val="12"/>
      <color rgb="FF000000"/>
      <name val="Barlow"/>
    </font>
    <font>
      <b/>
      <sz val="12"/>
      <color rgb="FF000000"/>
      <name val="Barlow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2" borderId="0" xfId="0" applyFill="1"/>
    <xf numFmtId="0" fontId="0" fillId="3" borderId="0" xfId="0" applyFill="1"/>
    <xf numFmtId="0" fontId="6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0" fontId="9" fillId="1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1" fontId="3" fillId="7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164" fontId="3" fillId="12" borderId="1" xfId="0" applyNumberFormat="1" applyFont="1" applyFill="1" applyBorder="1" applyAlignment="1">
      <alignment horizontal="center" vertical="center"/>
    </xf>
    <xf numFmtId="164" fontId="3" fillId="11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4" fillId="7" borderId="1" xfId="0" applyNumberFormat="1" applyFont="1" applyFill="1" applyBorder="1" applyAlignment="1">
      <alignment horizontal="center" vertical="center"/>
    </xf>
    <xf numFmtId="164" fontId="3" fillId="15" borderId="1" xfId="0" applyNumberFormat="1" applyFont="1" applyFill="1" applyBorder="1" applyAlignment="1" applyProtection="1">
      <alignment horizontal="center" vertical="center"/>
      <protection locked="0"/>
    </xf>
    <xf numFmtId="164" fontId="5" fillId="15" borderId="1" xfId="0" applyNumberFormat="1" applyFont="1" applyFill="1" applyBorder="1" applyAlignment="1" applyProtection="1">
      <alignment horizontal="center" vertical="center"/>
      <protection locked="0"/>
    </xf>
    <xf numFmtId="0" fontId="10" fillId="14" borderId="2" xfId="0" applyFont="1" applyFill="1" applyBorder="1" applyAlignment="1">
      <alignment horizontal="left" vertical="top" wrapText="1"/>
    </xf>
    <xf numFmtId="0" fontId="10" fillId="14" borderId="3" xfId="0" applyFont="1" applyFill="1" applyBorder="1" applyAlignment="1">
      <alignment horizontal="left" vertical="top" wrapText="1"/>
    </xf>
    <xf numFmtId="0" fontId="10" fillId="14" borderId="0" xfId="0" applyFont="1" applyFill="1" applyAlignment="1">
      <alignment horizontal="left" vertical="top" wrapText="1"/>
    </xf>
    <xf numFmtId="0" fontId="10" fillId="14" borderId="4" xfId="0" applyFont="1" applyFill="1" applyBorder="1" applyAlignment="1">
      <alignment horizontal="left" vertical="top" wrapText="1"/>
    </xf>
    <xf numFmtId="0" fontId="10" fillId="14" borderId="5" xfId="0" applyFont="1" applyFill="1" applyBorder="1" applyAlignment="1">
      <alignment horizontal="left" vertical="top" wrapText="1"/>
    </xf>
    <xf numFmtId="0" fontId="10" fillId="14" borderId="6" xfId="0" applyFont="1" applyFill="1" applyBorder="1" applyAlignment="1">
      <alignment horizontal="left" vertical="top" wrapText="1"/>
    </xf>
    <xf numFmtId="0" fontId="4" fillId="7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6A55FE6C-1A40-4F6E-8087-6A263E8163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C8F0A-3A64-40FE-92BC-97F022900D07}">
  <dimension ref="A1:AV83"/>
  <sheetViews>
    <sheetView tabSelected="1" zoomScale="70" zoomScaleNormal="70" workbookViewId="0">
      <selection activeCell="O74" sqref="O74"/>
    </sheetView>
  </sheetViews>
  <sheetFormatPr baseColWidth="10" defaultColWidth="11.54296875" defaultRowHeight="27" thickTop="1" thickBottom="1" x14ac:dyDescent="0.4"/>
  <cols>
    <col min="1" max="1" width="3.36328125" style="2" customWidth="1"/>
    <col min="2" max="2" width="29" style="3" bestFit="1" customWidth="1"/>
    <col min="3" max="3" width="31.36328125" style="4" bestFit="1" customWidth="1"/>
    <col min="4" max="4" width="20.6328125" style="4" bestFit="1" customWidth="1"/>
    <col min="5" max="5" width="21.36328125" style="4" bestFit="1" customWidth="1"/>
    <col min="6" max="6" width="30.6328125" style="4" bestFit="1" customWidth="1"/>
    <col min="7" max="7" width="36" style="4" bestFit="1" customWidth="1"/>
    <col min="8" max="8" width="34.36328125" style="5" hidden="1" customWidth="1"/>
    <col min="9" max="9" width="34.36328125" style="5" bestFit="1" customWidth="1"/>
    <col min="10" max="16" width="11.54296875" style="2"/>
    <col min="17" max="17" width="11.54296875" style="2" customWidth="1"/>
    <col min="18" max="48" width="11.54296875" style="2"/>
  </cols>
  <sheetData>
    <row r="1" spans="2:9" ht="9" customHeight="1" x14ac:dyDescent="0.35"/>
    <row r="2" spans="2:9" ht="9" customHeight="1" x14ac:dyDescent="0.35">
      <c r="B2" s="27" t="s">
        <v>0</v>
      </c>
      <c r="C2" s="27"/>
      <c r="D2" s="27"/>
      <c r="E2" s="27"/>
      <c r="F2" s="27"/>
      <c r="G2" s="27"/>
      <c r="H2" s="27"/>
      <c r="I2" s="28"/>
    </row>
    <row r="3" spans="2:9" ht="9" customHeight="1" x14ac:dyDescent="0.35">
      <c r="B3" s="29"/>
      <c r="C3" s="29"/>
      <c r="D3" s="29"/>
      <c r="E3" s="29"/>
      <c r="F3" s="29"/>
      <c r="G3" s="29"/>
      <c r="H3" s="29"/>
      <c r="I3" s="30"/>
    </row>
    <row r="4" spans="2:9" ht="9" customHeight="1" x14ac:dyDescent="0.35">
      <c r="B4" s="29"/>
      <c r="C4" s="29"/>
      <c r="D4" s="29"/>
      <c r="E4" s="29"/>
      <c r="F4" s="29"/>
      <c r="G4" s="29"/>
      <c r="H4" s="29"/>
      <c r="I4" s="30"/>
    </row>
    <row r="5" spans="2:9" ht="9" customHeight="1" x14ac:dyDescent="0.35">
      <c r="B5" s="29"/>
      <c r="C5" s="29"/>
      <c r="D5" s="29"/>
      <c r="E5" s="29"/>
      <c r="F5" s="29"/>
      <c r="G5" s="29"/>
      <c r="H5" s="29"/>
      <c r="I5" s="30"/>
    </row>
    <row r="6" spans="2:9" ht="9" customHeight="1" x14ac:dyDescent="0.35">
      <c r="B6" s="29"/>
      <c r="C6" s="29"/>
      <c r="D6" s="29"/>
      <c r="E6" s="29"/>
      <c r="F6" s="29"/>
      <c r="G6" s="29"/>
      <c r="H6" s="29"/>
      <c r="I6" s="30"/>
    </row>
    <row r="7" spans="2:9" ht="9" customHeight="1" x14ac:dyDescent="0.35">
      <c r="B7" s="29"/>
      <c r="C7" s="29"/>
      <c r="D7" s="29"/>
      <c r="E7" s="29"/>
      <c r="F7" s="29"/>
      <c r="G7" s="29"/>
      <c r="H7" s="29"/>
      <c r="I7" s="30"/>
    </row>
    <row r="8" spans="2:9" ht="9" customHeight="1" x14ac:dyDescent="0.35">
      <c r="B8" s="29"/>
      <c r="C8" s="29"/>
      <c r="D8" s="29"/>
      <c r="E8" s="29"/>
      <c r="F8" s="29"/>
      <c r="G8" s="29"/>
      <c r="H8" s="29"/>
      <c r="I8" s="30"/>
    </row>
    <row r="9" spans="2:9" ht="9" customHeight="1" x14ac:dyDescent="0.35">
      <c r="B9" s="29"/>
      <c r="C9" s="29"/>
      <c r="D9" s="29"/>
      <c r="E9" s="29"/>
      <c r="F9" s="29"/>
      <c r="G9" s="29"/>
      <c r="H9" s="29"/>
      <c r="I9" s="30"/>
    </row>
    <row r="10" spans="2:9" ht="9" customHeight="1" x14ac:dyDescent="0.35">
      <c r="B10" s="29"/>
      <c r="C10" s="29"/>
      <c r="D10" s="29"/>
      <c r="E10" s="29"/>
      <c r="F10" s="29"/>
      <c r="G10" s="29"/>
      <c r="H10" s="29"/>
      <c r="I10" s="30"/>
    </row>
    <row r="11" spans="2:9" ht="9" customHeight="1" x14ac:dyDescent="0.35">
      <c r="B11" s="29"/>
      <c r="C11" s="29"/>
      <c r="D11" s="29"/>
      <c r="E11" s="29"/>
      <c r="F11" s="29"/>
      <c r="G11" s="29"/>
      <c r="H11" s="29"/>
      <c r="I11" s="30"/>
    </row>
    <row r="12" spans="2:9" ht="9" customHeight="1" x14ac:dyDescent="0.35">
      <c r="B12" s="29"/>
      <c r="C12" s="29"/>
      <c r="D12" s="29"/>
      <c r="E12" s="29"/>
      <c r="F12" s="29"/>
      <c r="G12" s="29"/>
      <c r="H12" s="29"/>
      <c r="I12" s="30"/>
    </row>
    <row r="13" spans="2:9" ht="9" customHeight="1" x14ac:dyDescent="0.35">
      <c r="B13" s="29"/>
      <c r="C13" s="29"/>
      <c r="D13" s="29"/>
      <c r="E13" s="29"/>
      <c r="F13" s="29"/>
      <c r="G13" s="29"/>
      <c r="H13" s="29"/>
      <c r="I13" s="30"/>
    </row>
    <row r="14" spans="2:9" ht="9" customHeight="1" x14ac:dyDescent="0.35">
      <c r="B14" s="29"/>
      <c r="C14" s="29"/>
      <c r="D14" s="29"/>
      <c r="E14" s="29"/>
      <c r="F14" s="29"/>
      <c r="G14" s="29"/>
      <c r="H14" s="29"/>
      <c r="I14" s="30"/>
    </row>
    <row r="15" spans="2:9" ht="9" customHeight="1" x14ac:dyDescent="0.35">
      <c r="B15" s="29"/>
      <c r="C15" s="29"/>
      <c r="D15" s="29"/>
      <c r="E15" s="29"/>
      <c r="F15" s="29"/>
      <c r="G15" s="29"/>
      <c r="H15" s="29"/>
      <c r="I15" s="30"/>
    </row>
    <row r="16" spans="2:9" ht="9" customHeight="1" x14ac:dyDescent="0.35">
      <c r="B16" s="29"/>
      <c r="C16" s="29"/>
      <c r="D16" s="29"/>
      <c r="E16" s="29"/>
      <c r="F16" s="29"/>
      <c r="G16" s="29"/>
      <c r="H16" s="29"/>
      <c r="I16" s="30"/>
    </row>
    <row r="17" spans="1:48" ht="44" customHeight="1" x14ac:dyDescent="0.35">
      <c r="B17" s="31"/>
      <c r="C17" s="31"/>
      <c r="D17" s="31"/>
      <c r="E17" s="31"/>
      <c r="F17" s="31"/>
      <c r="G17" s="31"/>
      <c r="H17" s="31"/>
      <c r="I17" s="32"/>
    </row>
    <row r="18" spans="1:48" ht="9" customHeight="1" x14ac:dyDescent="0.35"/>
    <row r="19" spans="1:48" ht="9" customHeight="1" thickTop="1" thickBot="1" x14ac:dyDescent="0.4"/>
    <row r="20" spans="1:48" ht="10.25" customHeight="1" thickTop="1" thickBot="1" x14ac:dyDescent="0.4"/>
    <row r="21" spans="1:48" s="10" customFormat="1" ht="135.5" customHeight="1" x14ac:dyDescent="0.35">
      <c r="A21" s="6"/>
      <c r="B21" s="7" t="s">
        <v>1</v>
      </c>
      <c r="C21" s="8" t="s">
        <v>2</v>
      </c>
      <c r="D21" s="8" t="s">
        <v>3</v>
      </c>
      <c r="E21" s="8" t="s">
        <v>4</v>
      </c>
      <c r="F21" s="8" t="s">
        <v>5</v>
      </c>
      <c r="G21" s="9" t="s">
        <v>6</v>
      </c>
      <c r="H21" s="8" t="s">
        <v>7</v>
      </c>
      <c r="I21" s="8" t="s">
        <v>8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 spans="1:48" ht="144" customHeight="1" thickTop="1" thickBot="1" x14ac:dyDescent="0.4">
      <c r="B22" s="11" t="s">
        <v>9</v>
      </c>
      <c r="C22" s="12" t="s">
        <v>10</v>
      </c>
      <c r="D22" s="13">
        <v>496</v>
      </c>
      <c r="E22" s="14">
        <v>10</v>
      </c>
      <c r="F22" s="15">
        <v>246.14</v>
      </c>
      <c r="G22" s="25"/>
      <c r="H22" s="16">
        <f>+(D22+E22)*F22</f>
        <v>124546.84</v>
      </c>
      <c r="I22" s="17">
        <f>+(D22+E22)*G22</f>
        <v>0</v>
      </c>
    </row>
    <row r="23" spans="1:48" ht="144" customHeight="1" thickTop="1" thickBot="1" x14ac:dyDescent="0.4">
      <c r="B23" s="11" t="s">
        <v>9</v>
      </c>
      <c r="C23" s="12" t="s">
        <v>11</v>
      </c>
      <c r="D23" s="13">
        <v>142</v>
      </c>
      <c r="E23" s="14">
        <v>5</v>
      </c>
      <c r="F23" s="15">
        <v>112.88</v>
      </c>
      <c r="G23" s="25"/>
      <c r="H23" s="16">
        <f t="shared" ref="H23:H74" si="0">+(D23+E23)*F23</f>
        <v>16593.36</v>
      </c>
      <c r="I23" s="17">
        <f t="shared" ref="I23:I74" si="1">+(D23+E23)*G23</f>
        <v>0</v>
      </c>
    </row>
    <row r="24" spans="1:48" ht="144" customHeight="1" thickTop="1" thickBot="1" x14ac:dyDescent="0.4">
      <c r="B24" s="11" t="s">
        <v>9</v>
      </c>
      <c r="C24" s="12" t="s">
        <v>12</v>
      </c>
      <c r="D24" s="13">
        <v>10</v>
      </c>
      <c r="E24" s="14">
        <v>0</v>
      </c>
      <c r="F24" s="15">
        <v>270.55</v>
      </c>
      <c r="G24" s="25"/>
      <c r="H24" s="16">
        <f t="shared" si="0"/>
        <v>2705.5</v>
      </c>
      <c r="I24" s="17">
        <f t="shared" si="1"/>
        <v>0</v>
      </c>
    </row>
    <row r="25" spans="1:48" ht="144" customHeight="1" thickTop="1" thickBot="1" x14ac:dyDescent="0.4">
      <c r="B25" s="11" t="s">
        <v>9</v>
      </c>
      <c r="C25" s="12" t="s">
        <v>13</v>
      </c>
      <c r="D25" s="13">
        <v>56</v>
      </c>
      <c r="E25" s="14">
        <f t="shared" ref="E25:E70" si="2">ROUNDUP(D25*2/100,0)</f>
        <v>2</v>
      </c>
      <c r="F25" s="15">
        <v>89.36</v>
      </c>
      <c r="G25" s="25"/>
      <c r="H25" s="16">
        <f t="shared" si="0"/>
        <v>5182.88</v>
      </c>
      <c r="I25" s="17">
        <f t="shared" si="1"/>
        <v>0</v>
      </c>
    </row>
    <row r="26" spans="1:48" ht="144" customHeight="1" thickTop="1" thickBot="1" x14ac:dyDescent="0.4">
      <c r="B26" s="11" t="s">
        <v>9</v>
      </c>
      <c r="C26" s="12" t="s">
        <v>14</v>
      </c>
      <c r="D26" s="13">
        <v>259</v>
      </c>
      <c r="E26" s="14">
        <v>5</v>
      </c>
      <c r="F26" s="15">
        <v>246.14</v>
      </c>
      <c r="G26" s="25"/>
      <c r="H26" s="16">
        <f t="shared" si="0"/>
        <v>64980.959999999999</v>
      </c>
      <c r="I26" s="17">
        <f t="shared" si="1"/>
        <v>0</v>
      </c>
    </row>
    <row r="27" spans="1:48" ht="144" customHeight="1" thickTop="1" thickBot="1" x14ac:dyDescent="0.4">
      <c r="B27" s="11" t="s">
        <v>9</v>
      </c>
      <c r="C27" s="12" t="s">
        <v>15</v>
      </c>
      <c r="D27" s="13">
        <v>2</v>
      </c>
      <c r="E27" s="14">
        <v>0</v>
      </c>
      <c r="F27" s="15">
        <v>180.29</v>
      </c>
      <c r="G27" s="25"/>
      <c r="H27" s="16">
        <f t="shared" si="0"/>
        <v>360.58</v>
      </c>
      <c r="I27" s="17">
        <f t="shared" si="1"/>
        <v>0</v>
      </c>
    </row>
    <row r="28" spans="1:48" ht="144" customHeight="1" thickTop="1" thickBot="1" x14ac:dyDescent="0.4">
      <c r="B28" s="11" t="s">
        <v>9</v>
      </c>
      <c r="C28" s="12" t="s">
        <v>16</v>
      </c>
      <c r="D28" s="13">
        <v>2</v>
      </c>
      <c r="E28" s="14">
        <v>0</v>
      </c>
      <c r="F28" s="15">
        <v>203.81</v>
      </c>
      <c r="G28" s="25"/>
      <c r="H28" s="16">
        <f t="shared" si="0"/>
        <v>407.62</v>
      </c>
      <c r="I28" s="17">
        <f t="shared" si="1"/>
        <v>0</v>
      </c>
    </row>
    <row r="29" spans="1:48" ht="144" customHeight="1" thickTop="1" thickBot="1" x14ac:dyDescent="0.4">
      <c r="B29" s="11" t="s">
        <v>9</v>
      </c>
      <c r="C29" s="12" t="s">
        <v>17</v>
      </c>
      <c r="D29" s="13">
        <v>24</v>
      </c>
      <c r="E29" s="14">
        <v>0</v>
      </c>
      <c r="F29" s="15">
        <v>1489.36</v>
      </c>
      <c r="G29" s="25"/>
      <c r="H29" s="16">
        <f t="shared" si="0"/>
        <v>35744.639999999999</v>
      </c>
      <c r="I29" s="17">
        <f t="shared" si="1"/>
        <v>0</v>
      </c>
    </row>
    <row r="30" spans="1:48" ht="144" customHeight="1" thickTop="1" thickBot="1" x14ac:dyDescent="0.4">
      <c r="B30" s="11" t="s">
        <v>9</v>
      </c>
      <c r="C30" s="12" t="s">
        <v>18</v>
      </c>
      <c r="D30" s="13">
        <v>10</v>
      </c>
      <c r="E30" s="14">
        <v>0</v>
      </c>
      <c r="F30" s="15">
        <v>580.07000000000005</v>
      </c>
      <c r="G30" s="25"/>
      <c r="H30" s="16">
        <f t="shared" si="0"/>
        <v>5800.7000000000007</v>
      </c>
      <c r="I30" s="17">
        <f t="shared" si="1"/>
        <v>0</v>
      </c>
    </row>
    <row r="31" spans="1:48" s="2" customFormat="1" ht="144" customHeight="1" thickTop="1" thickBot="1" x14ac:dyDescent="0.4">
      <c r="B31" s="11" t="s">
        <v>9</v>
      </c>
      <c r="C31" s="12" t="s">
        <v>19</v>
      </c>
      <c r="D31" s="18">
        <f>61+16</f>
        <v>77</v>
      </c>
      <c r="E31" s="14">
        <v>3</v>
      </c>
      <c r="F31" s="15">
        <v>380.69</v>
      </c>
      <c r="G31" s="25"/>
      <c r="H31" s="16">
        <f t="shared" si="0"/>
        <v>30455.200000000001</v>
      </c>
      <c r="I31" s="17">
        <f t="shared" si="1"/>
        <v>0</v>
      </c>
    </row>
    <row r="32" spans="1:48" s="2" customFormat="1" ht="144" customHeight="1" thickTop="1" thickBot="1" x14ac:dyDescent="0.4">
      <c r="B32" s="19" t="s">
        <v>20</v>
      </c>
      <c r="C32" s="12" t="s">
        <v>21</v>
      </c>
      <c r="D32" s="13">
        <v>205</v>
      </c>
      <c r="E32" s="14">
        <f t="shared" si="2"/>
        <v>5</v>
      </c>
      <c r="F32" s="15">
        <v>104.61</v>
      </c>
      <c r="G32" s="25"/>
      <c r="H32" s="16">
        <f t="shared" si="0"/>
        <v>21968.1</v>
      </c>
      <c r="I32" s="17">
        <f t="shared" si="1"/>
        <v>0</v>
      </c>
    </row>
    <row r="33" spans="2:9" s="2" customFormat="1" ht="144" customHeight="1" thickTop="1" thickBot="1" x14ac:dyDescent="0.4">
      <c r="B33" s="19" t="s">
        <v>20</v>
      </c>
      <c r="C33" s="12" t="s">
        <v>22</v>
      </c>
      <c r="D33" s="13">
        <v>174</v>
      </c>
      <c r="E33" s="14">
        <v>20</v>
      </c>
      <c r="F33" s="15">
        <v>90.08</v>
      </c>
      <c r="G33" s="25"/>
      <c r="H33" s="16">
        <f t="shared" si="0"/>
        <v>17475.52</v>
      </c>
      <c r="I33" s="17">
        <f t="shared" si="1"/>
        <v>0</v>
      </c>
    </row>
    <row r="34" spans="2:9" s="2" customFormat="1" ht="144" customHeight="1" thickTop="1" thickBot="1" x14ac:dyDescent="0.4">
      <c r="B34" s="19" t="s">
        <v>20</v>
      </c>
      <c r="C34" s="12" t="s">
        <v>23</v>
      </c>
      <c r="D34" s="13">
        <f>51+87</f>
        <v>138</v>
      </c>
      <c r="E34" s="14">
        <v>5</v>
      </c>
      <c r="F34" s="15">
        <v>54.87</v>
      </c>
      <c r="G34" s="25"/>
      <c r="H34" s="16">
        <f t="shared" si="0"/>
        <v>7846.41</v>
      </c>
      <c r="I34" s="17">
        <f t="shared" si="1"/>
        <v>0</v>
      </c>
    </row>
    <row r="35" spans="2:9" s="2" customFormat="1" ht="144" customHeight="1" thickTop="1" thickBot="1" x14ac:dyDescent="0.4">
      <c r="B35" s="19" t="s">
        <v>20</v>
      </c>
      <c r="C35" s="12" t="s">
        <v>24</v>
      </c>
      <c r="D35" s="13">
        <v>38</v>
      </c>
      <c r="E35" s="14">
        <v>2</v>
      </c>
      <c r="F35" s="15">
        <v>78.459999999999994</v>
      </c>
      <c r="G35" s="25"/>
      <c r="H35" s="16">
        <f t="shared" si="0"/>
        <v>3138.3999999999996</v>
      </c>
      <c r="I35" s="17">
        <f t="shared" si="1"/>
        <v>0</v>
      </c>
    </row>
    <row r="36" spans="2:9" s="2" customFormat="1" ht="144" customHeight="1" thickTop="1" thickBot="1" x14ac:dyDescent="0.4">
      <c r="B36" s="19" t="s">
        <v>20</v>
      </c>
      <c r="C36" s="12" t="s">
        <v>25</v>
      </c>
      <c r="D36" s="13">
        <v>52</v>
      </c>
      <c r="E36" s="14">
        <f t="shared" si="2"/>
        <v>2</v>
      </c>
      <c r="F36" s="15">
        <v>363.26</v>
      </c>
      <c r="G36" s="25"/>
      <c r="H36" s="16">
        <f t="shared" si="0"/>
        <v>19616.04</v>
      </c>
      <c r="I36" s="17">
        <f t="shared" si="1"/>
        <v>0</v>
      </c>
    </row>
    <row r="37" spans="2:9" s="2" customFormat="1" ht="144" customHeight="1" thickTop="1" thickBot="1" x14ac:dyDescent="0.4">
      <c r="B37" s="19" t="s">
        <v>20</v>
      </c>
      <c r="C37" s="12" t="s">
        <v>26</v>
      </c>
      <c r="D37" s="13">
        <f>128+4</f>
        <v>132</v>
      </c>
      <c r="E37" s="14">
        <v>5</v>
      </c>
      <c r="F37" s="15">
        <v>107.09</v>
      </c>
      <c r="G37" s="25"/>
      <c r="H37" s="16">
        <f>+(D37+E37)*F37</f>
        <v>14671.33</v>
      </c>
      <c r="I37" s="17">
        <f t="shared" si="1"/>
        <v>0</v>
      </c>
    </row>
    <row r="38" spans="2:9" s="2" customFormat="1" ht="144" customHeight="1" thickTop="1" thickBot="1" x14ac:dyDescent="0.4">
      <c r="B38" s="19" t="s">
        <v>20</v>
      </c>
      <c r="C38" s="12" t="s">
        <v>27</v>
      </c>
      <c r="D38" s="13">
        <f>66+263+184</f>
        <v>513</v>
      </c>
      <c r="E38" s="14">
        <v>20</v>
      </c>
      <c r="F38" s="15">
        <v>142.25</v>
      </c>
      <c r="G38" s="25"/>
      <c r="H38" s="16">
        <f t="shared" si="0"/>
        <v>75819.25</v>
      </c>
      <c r="I38" s="17">
        <f t="shared" si="1"/>
        <v>0</v>
      </c>
    </row>
    <row r="39" spans="2:9" s="2" customFormat="1" ht="144" customHeight="1" thickTop="1" thickBot="1" x14ac:dyDescent="0.4">
      <c r="B39" s="19" t="s">
        <v>20</v>
      </c>
      <c r="C39" s="12" t="s">
        <v>28</v>
      </c>
      <c r="D39" s="13">
        <f>308+389</f>
        <v>697</v>
      </c>
      <c r="E39" s="14">
        <v>20</v>
      </c>
      <c r="F39" s="15">
        <v>142.25</v>
      </c>
      <c r="G39" s="25"/>
      <c r="H39" s="16">
        <f t="shared" si="0"/>
        <v>101993.25</v>
      </c>
      <c r="I39" s="17">
        <f t="shared" si="1"/>
        <v>0</v>
      </c>
    </row>
    <row r="40" spans="2:9" s="2" customFormat="1" ht="144" customHeight="1" thickTop="1" thickBot="1" x14ac:dyDescent="0.4">
      <c r="B40" s="19" t="s">
        <v>20</v>
      </c>
      <c r="C40" s="12" t="s">
        <v>29</v>
      </c>
      <c r="D40" s="13">
        <v>200</v>
      </c>
      <c r="E40" s="14">
        <v>20</v>
      </c>
      <c r="F40" s="15">
        <v>147.05000000000001</v>
      </c>
      <c r="G40" s="25"/>
      <c r="H40" s="16">
        <f t="shared" si="0"/>
        <v>32351.000000000004</v>
      </c>
      <c r="I40" s="17">
        <f t="shared" si="1"/>
        <v>0</v>
      </c>
    </row>
    <row r="41" spans="2:9" s="2" customFormat="1" ht="144" customHeight="1" thickTop="1" thickBot="1" x14ac:dyDescent="0.4">
      <c r="B41" s="19" t="s">
        <v>20</v>
      </c>
      <c r="C41" s="12" t="s">
        <v>30</v>
      </c>
      <c r="D41" s="13">
        <v>249</v>
      </c>
      <c r="E41" s="14">
        <f t="shared" si="2"/>
        <v>5</v>
      </c>
      <c r="F41" s="15">
        <v>265.33</v>
      </c>
      <c r="G41" s="25"/>
      <c r="H41" s="16">
        <f t="shared" si="0"/>
        <v>67393.819999999992</v>
      </c>
      <c r="I41" s="17">
        <f t="shared" si="1"/>
        <v>0</v>
      </c>
    </row>
    <row r="42" spans="2:9" s="2" customFormat="1" ht="144" customHeight="1" thickTop="1" thickBot="1" x14ac:dyDescent="0.4">
      <c r="B42" s="19" t="s">
        <v>20</v>
      </c>
      <c r="C42" s="12" t="s">
        <v>31</v>
      </c>
      <c r="D42" s="13">
        <v>92</v>
      </c>
      <c r="E42" s="14">
        <f t="shared" si="2"/>
        <v>2</v>
      </c>
      <c r="F42" s="15">
        <v>229.58</v>
      </c>
      <c r="G42" s="25"/>
      <c r="H42" s="16">
        <f t="shared" si="0"/>
        <v>21580.52</v>
      </c>
      <c r="I42" s="17">
        <f t="shared" si="1"/>
        <v>0</v>
      </c>
    </row>
    <row r="43" spans="2:9" s="2" customFormat="1" ht="144" customHeight="1" thickTop="1" thickBot="1" x14ac:dyDescent="0.4">
      <c r="B43" s="19" t="s">
        <v>20</v>
      </c>
      <c r="C43" s="12" t="s">
        <v>32</v>
      </c>
      <c r="D43" s="13">
        <v>5</v>
      </c>
      <c r="E43" s="14">
        <v>0</v>
      </c>
      <c r="F43" s="15">
        <v>196.15</v>
      </c>
      <c r="G43" s="25"/>
      <c r="H43" s="16">
        <f t="shared" si="0"/>
        <v>980.75</v>
      </c>
      <c r="I43" s="17">
        <f t="shared" si="1"/>
        <v>0</v>
      </c>
    </row>
    <row r="44" spans="2:9" s="2" customFormat="1" ht="144" customHeight="1" thickTop="1" thickBot="1" x14ac:dyDescent="0.4">
      <c r="B44" s="19" t="s">
        <v>20</v>
      </c>
      <c r="C44" s="12" t="s">
        <v>33</v>
      </c>
      <c r="D44" s="13">
        <v>50</v>
      </c>
      <c r="E44" s="14">
        <f t="shared" si="2"/>
        <v>1</v>
      </c>
      <c r="F44" s="15">
        <v>667.07</v>
      </c>
      <c r="G44" s="25"/>
      <c r="H44" s="16">
        <f t="shared" si="0"/>
        <v>34020.57</v>
      </c>
      <c r="I44" s="17">
        <f t="shared" si="1"/>
        <v>0</v>
      </c>
    </row>
    <row r="45" spans="2:9" s="2" customFormat="1" ht="144" customHeight="1" thickTop="1" thickBot="1" x14ac:dyDescent="0.4">
      <c r="B45" s="19" t="s">
        <v>20</v>
      </c>
      <c r="C45" s="12" t="s">
        <v>34</v>
      </c>
      <c r="D45" s="13">
        <f>20+9</f>
        <v>29</v>
      </c>
      <c r="E45" s="14">
        <f t="shared" si="2"/>
        <v>1</v>
      </c>
      <c r="F45" s="15">
        <v>667.07</v>
      </c>
      <c r="G45" s="25"/>
      <c r="H45" s="16">
        <f t="shared" si="0"/>
        <v>20012.100000000002</v>
      </c>
      <c r="I45" s="17">
        <f t="shared" si="1"/>
        <v>0</v>
      </c>
    </row>
    <row r="46" spans="2:9" s="2" customFormat="1" ht="144" customHeight="1" thickTop="1" thickBot="1" x14ac:dyDescent="0.4">
      <c r="B46" s="19" t="s">
        <v>20</v>
      </c>
      <c r="C46" s="12" t="s">
        <v>35</v>
      </c>
      <c r="D46" s="13">
        <v>97</v>
      </c>
      <c r="E46" s="14">
        <f t="shared" si="2"/>
        <v>2</v>
      </c>
      <c r="F46" s="15">
        <v>865.39</v>
      </c>
      <c r="G46" s="25"/>
      <c r="H46" s="16">
        <f t="shared" si="0"/>
        <v>85673.61</v>
      </c>
      <c r="I46" s="17">
        <f t="shared" si="1"/>
        <v>0</v>
      </c>
    </row>
    <row r="47" spans="2:9" s="2" customFormat="1" ht="144" customHeight="1" thickTop="1" thickBot="1" x14ac:dyDescent="0.4">
      <c r="B47" s="19" t="s">
        <v>20</v>
      </c>
      <c r="C47" s="12" t="s">
        <v>36</v>
      </c>
      <c r="D47" s="13">
        <f>76+4+4+4</f>
        <v>88</v>
      </c>
      <c r="E47" s="14">
        <v>12</v>
      </c>
      <c r="F47" s="15">
        <v>1550.5</v>
      </c>
      <c r="G47" s="25"/>
      <c r="H47" s="16">
        <f t="shared" si="0"/>
        <v>155050</v>
      </c>
      <c r="I47" s="17">
        <f t="shared" si="1"/>
        <v>0</v>
      </c>
    </row>
    <row r="48" spans="2:9" s="2" customFormat="1" ht="144" customHeight="1" thickTop="1" thickBot="1" x14ac:dyDescent="0.4">
      <c r="B48" s="19" t="s">
        <v>20</v>
      </c>
      <c r="C48" s="12" t="s">
        <v>37</v>
      </c>
      <c r="D48" s="13">
        <v>69</v>
      </c>
      <c r="E48" s="14">
        <f t="shared" si="2"/>
        <v>2</v>
      </c>
      <c r="F48" s="15">
        <v>865.39</v>
      </c>
      <c r="G48" s="25"/>
      <c r="H48" s="16">
        <f t="shared" si="0"/>
        <v>61442.69</v>
      </c>
      <c r="I48" s="17">
        <f t="shared" si="1"/>
        <v>0</v>
      </c>
    </row>
    <row r="49" spans="2:9" s="2" customFormat="1" ht="144" customHeight="1" thickTop="1" thickBot="1" x14ac:dyDescent="0.4">
      <c r="B49" s="19" t="s">
        <v>20</v>
      </c>
      <c r="C49" s="12" t="s">
        <v>38</v>
      </c>
      <c r="D49" s="13">
        <v>3</v>
      </c>
      <c r="E49" s="14">
        <v>0</v>
      </c>
      <c r="F49" s="15">
        <v>1009.63</v>
      </c>
      <c r="G49" s="25"/>
      <c r="H49" s="16">
        <f t="shared" si="0"/>
        <v>3028.89</v>
      </c>
      <c r="I49" s="17">
        <f t="shared" si="1"/>
        <v>0</v>
      </c>
    </row>
    <row r="50" spans="2:9" s="2" customFormat="1" ht="144" customHeight="1" thickTop="1" thickBot="1" x14ac:dyDescent="0.4">
      <c r="B50" s="19" t="s">
        <v>20</v>
      </c>
      <c r="C50" s="12" t="s">
        <v>39</v>
      </c>
      <c r="D50" s="13">
        <v>64</v>
      </c>
      <c r="E50" s="14">
        <f t="shared" si="2"/>
        <v>2</v>
      </c>
      <c r="F50" s="15">
        <v>865.39</v>
      </c>
      <c r="G50" s="25"/>
      <c r="H50" s="16">
        <f t="shared" si="0"/>
        <v>57115.74</v>
      </c>
      <c r="I50" s="17">
        <f t="shared" si="1"/>
        <v>0</v>
      </c>
    </row>
    <row r="51" spans="2:9" s="2" customFormat="1" ht="144" customHeight="1" thickTop="1" thickBot="1" x14ac:dyDescent="0.4">
      <c r="B51" s="19" t="s">
        <v>20</v>
      </c>
      <c r="C51" s="12" t="s">
        <v>40</v>
      </c>
      <c r="D51" s="13">
        <f>12+4</f>
        <v>16</v>
      </c>
      <c r="E51" s="14">
        <v>0</v>
      </c>
      <c r="F51" s="15">
        <v>811.31</v>
      </c>
      <c r="G51" s="25"/>
      <c r="H51" s="16">
        <f t="shared" si="0"/>
        <v>12980.96</v>
      </c>
      <c r="I51" s="17">
        <f t="shared" si="1"/>
        <v>0</v>
      </c>
    </row>
    <row r="52" spans="2:9" s="2" customFormat="1" ht="144" customHeight="1" thickTop="1" thickBot="1" x14ac:dyDescent="0.4">
      <c r="B52" s="19" t="s">
        <v>20</v>
      </c>
      <c r="C52" s="12" t="s">
        <v>41</v>
      </c>
      <c r="D52" s="13">
        <f>22+71</f>
        <v>93</v>
      </c>
      <c r="E52" s="14">
        <f t="shared" si="2"/>
        <v>2</v>
      </c>
      <c r="F52" s="15">
        <v>580.05999999999995</v>
      </c>
      <c r="G52" s="25"/>
      <c r="H52" s="16">
        <f t="shared" si="0"/>
        <v>55105.7</v>
      </c>
      <c r="I52" s="17">
        <f t="shared" si="1"/>
        <v>0</v>
      </c>
    </row>
    <row r="53" spans="2:9" s="2" customFormat="1" ht="144" customHeight="1" thickTop="1" thickBot="1" x14ac:dyDescent="0.4">
      <c r="B53" s="19" t="s">
        <v>20</v>
      </c>
      <c r="C53" s="12" t="s">
        <v>42</v>
      </c>
      <c r="D53" s="13">
        <f>158+51-3</f>
        <v>206</v>
      </c>
      <c r="E53" s="14">
        <f t="shared" si="2"/>
        <v>5</v>
      </c>
      <c r="F53" s="15">
        <v>865.39</v>
      </c>
      <c r="G53" s="25"/>
      <c r="H53" s="16">
        <f t="shared" si="0"/>
        <v>182597.29</v>
      </c>
      <c r="I53" s="17">
        <f t="shared" si="1"/>
        <v>0</v>
      </c>
    </row>
    <row r="54" spans="2:9" s="2" customFormat="1" ht="144" customHeight="1" thickTop="1" thickBot="1" x14ac:dyDescent="0.4">
      <c r="B54" s="19" t="s">
        <v>20</v>
      </c>
      <c r="C54" s="12" t="s">
        <v>43</v>
      </c>
      <c r="D54" s="13">
        <f>8+12+3</f>
        <v>23</v>
      </c>
      <c r="E54" s="14">
        <v>0</v>
      </c>
      <c r="F54" s="15">
        <v>1009.63</v>
      </c>
      <c r="G54" s="25"/>
      <c r="H54" s="16">
        <f t="shared" si="0"/>
        <v>23221.49</v>
      </c>
      <c r="I54" s="17">
        <f t="shared" si="1"/>
        <v>0</v>
      </c>
    </row>
    <row r="55" spans="2:9" s="2" customFormat="1" ht="144" customHeight="1" thickTop="1" thickBot="1" x14ac:dyDescent="0.4">
      <c r="B55" s="19" t="s">
        <v>20</v>
      </c>
      <c r="C55" s="12" t="s">
        <v>44</v>
      </c>
      <c r="D55" s="13">
        <v>12</v>
      </c>
      <c r="E55" s="14">
        <v>0</v>
      </c>
      <c r="F55" s="15">
        <v>5034.84</v>
      </c>
      <c r="G55" s="25"/>
      <c r="H55" s="16">
        <f t="shared" si="0"/>
        <v>60418.080000000002</v>
      </c>
      <c r="I55" s="17">
        <f t="shared" si="1"/>
        <v>0</v>
      </c>
    </row>
    <row r="56" spans="2:9" s="2" customFormat="1" ht="144" customHeight="1" thickTop="1" thickBot="1" x14ac:dyDescent="0.4">
      <c r="B56" s="19" t="s">
        <v>20</v>
      </c>
      <c r="C56" s="12" t="s">
        <v>45</v>
      </c>
      <c r="D56" s="13">
        <v>27</v>
      </c>
      <c r="E56" s="14">
        <f t="shared" si="2"/>
        <v>1</v>
      </c>
      <c r="F56" s="20">
        <v>667.07</v>
      </c>
      <c r="G56" s="26"/>
      <c r="H56" s="16">
        <f t="shared" si="0"/>
        <v>18677.960000000003</v>
      </c>
      <c r="I56" s="17">
        <f t="shared" si="1"/>
        <v>0</v>
      </c>
    </row>
    <row r="57" spans="2:9" s="2" customFormat="1" ht="144" customHeight="1" thickTop="1" thickBot="1" x14ac:dyDescent="0.4">
      <c r="B57" s="19" t="s">
        <v>20</v>
      </c>
      <c r="C57" s="12" t="s">
        <v>46</v>
      </c>
      <c r="D57" s="13">
        <v>26</v>
      </c>
      <c r="E57" s="14">
        <f t="shared" si="2"/>
        <v>1</v>
      </c>
      <c r="F57" s="15">
        <v>295.7</v>
      </c>
      <c r="G57" s="25"/>
      <c r="H57" s="16">
        <f t="shared" si="0"/>
        <v>7983.9</v>
      </c>
      <c r="I57" s="17">
        <f t="shared" si="1"/>
        <v>0</v>
      </c>
    </row>
    <row r="58" spans="2:9" s="2" customFormat="1" ht="144" customHeight="1" thickTop="1" thickBot="1" x14ac:dyDescent="0.4">
      <c r="B58" s="19" t="s">
        <v>20</v>
      </c>
      <c r="C58" s="12" t="s">
        <v>47</v>
      </c>
      <c r="D58" s="13">
        <v>49</v>
      </c>
      <c r="E58" s="14">
        <f t="shared" si="2"/>
        <v>1</v>
      </c>
      <c r="F58" s="15">
        <v>439.54</v>
      </c>
      <c r="G58" s="25"/>
      <c r="H58" s="16">
        <f t="shared" si="0"/>
        <v>21977</v>
      </c>
      <c r="I58" s="17">
        <f t="shared" si="1"/>
        <v>0</v>
      </c>
    </row>
    <row r="59" spans="2:9" s="2" customFormat="1" ht="144" customHeight="1" thickTop="1" thickBot="1" x14ac:dyDescent="0.4">
      <c r="B59" s="19" t="s">
        <v>20</v>
      </c>
      <c r="C59" s="12" t="s">
        <v>48</v>
      </c>
      <c r="D59" s="13">
        <v>8</v>
      </c>
      <c r="E59" s="14">
        <v>0</v>
      </c>
      <c r="F59" s="15">
        <v>863.12</v>
      </c>
      <c r="G59" s="25"/>
      <c r="H59" s="16">
        <f t="shared" si="0"/>
        <v>6904.96</v>
      </c>
      <c r="I59" s="17">
        <f t="shared" si="1"/>
        <v>0</v>
      </c>
    </row>
    <row r="60" spans="2:9" s="2" customFormat="1" ht="144" customHeight="1" thickTop="1" thickBot="1" x14ac:dyDescent="0.4">
      <c r="B60" s="19" t="s">
        <v>20</v>
      </c>
      <c r="C60" s="12" t="s">
        <v>49</v>
      </c>
      <c r="D60" s="13">
        <v>9</v>
      </c>
      <c r="E60" s="14">
        <v>0</v>
      </c>
      <c r="F60" s="15">
        <v>887.09</v>
      </c>
      <c r="G60" s="25"/>
      <c r="H60" s="16">
        <f t="shared" si="0"/>
        <v>7983.81</v>
      </c>
      <c r="I60" s="17">
        <f t="shared" si="1"/>
        <v>0</v>
      </c>
    </row>
    <row r="61" spans="2:9" s="2" customFormat="1" ht="144" customHeight="1" thickTop="1" thickBot="1" x14ac:dyDescent="0.4">
      <c r="B61" s="19" t="s">
        <v>20</v>
      </c>
      <c r="C61" s="12" t="s">
        <v>50</v>
      </c>
      <c r="D61" s="13">
        <f>35+9</f>
        <v>44</v>
      </c>
      <c r="E61" s="14">
        <v>3</v>
      </c>
      <c r="F61" s="15">
        <v>887.09</v>
      </c>
      <c r="G61" s="25"/>
      <c r="H61" s="16">
        <f t="shared" si="0"/>
        <v>41693.230000000003</v>
      </c>
      <c r="I61" s="17">
        <f t="shared" si="1"/>
        <v>0</v>
      </c>
    </row>
    <row r="62" spans="2:9" s="2" customFormat="1" ht="144" customHeight="1" thickTop="1" thickBot="1" x14ac:dyDescent="0.4">
      <c r="B62" s="19" t="s">
        <v>20</v>
      </c>
      <c r="C62" s="12" t="s">
        <v>51</v>
      </c>
      <c r="D62" s="13">
        <v>20</v>
      </c>
      <c r="E62" s="14">
        <f t="shared" si="2"/>
        <v>1</v>
      </c>
      <c r="F62" s="15">
        <v>887.09</v>
      </c>
      <c r="G62" s="25"/>
      <c r="H62" s="16">
        <f t="shared" si="0"/>
        <v>18628.89</v>
      </c>
      <c r="I62" s="17">
        <f t="shared" si="1"/>
        <v>0</v>
      </c>
    </row>
    <row r="63" spans="2:9" s="2" customFormat="1" ht="144" customHeight="1" thickTop="1" thickBot="1" x14ac:dyDescent="0.4">
      <c r="B63" s="19" t="s">
        <v>20</v>
      </c>
      <c r="C63" s="12" t="s">
        <v>52</v>
      </c>
      <c r="D63" s="13">
        <v>6</v>
      </c>
      <c r="E63" s="14">
        <v>0</v>
      </c>
      <c r="F63" s="15">
        <v>887.09</v>
      </c>
      <c r="G63" s="25"/>
      <c r="H63" s="16">
        <f t="shared" si="0"/>
        <v>5322.54</v>
      </c>
      <c r="I63" s="17">
        <f t="shared" si="1"/>
        <v>0</v>
      </c>
    </row>
    <row r="64" spans="2:9" s="2" customFormat="1" ht="144" customHeight="1" thickTop="1" thickBot="1" x14ac:dyDescent="0.4">
      <c r="B64" s="19" t="s">
        <v>20</v>
      </c>
      <c r="C64" s="12" t="s">
        <v>53</v>
      </c>
      <c r="D64" s="13">
        <v>7</v>
      </c>
      <c r="E64" s="14">
        <v>0</v>
      </c>
      <c r="F64" s="15">
        <v>887.09</v>
      </c>
      <c r="G64" s="25"/>
      <c r="H64" s="16">
        <f t="shared" si="0"/>
        <v>6209.63</v>
      </c>
      <c r="I64" s="17">
        <f t="shared" si="1"/>
        <v>0</v>
      </c>
    </row>
    <row r="65" spans="2:9" s="2" customFormat="1" ht="144" customHeight="1" thickTop="1" thickBot="1" x14ac:dyDescent="0.4">
      <c r="B65" s="19" t="s">
        <v>20</v>
      </c>
      <c r="C65" s="12" t="s">
        <v>54</v>
      </c>
      <c r="D65" s="13">
        <v>23</v>
      </c>
      <c r="E65" s="14">
        <v>2</v>
      </c>
      <c r="F65" s="15">
        <v>343.64</v>
      </c>
      <c r="G65" s="25"/>
      <c r="H65" s="16">
        <f t="shared" si="0"/>
        <v>8591</v>
      </c>
      <c r="I65" s="17">
        <f t="shared" si="1"/>
        <v>0</v>
      </c>
    </row>
    <row r="66" spans="2:9" s="2" customFormat="1" ht="144" customHeight="1" thickTop="1" thickBot="1" x14ac:dyDescent="0.4">
      <c r="B66" s="19" t="s">
        <v>20</v>
      </c>
      <c r="C66" s="12" t="s">
        <v>55</v>
      </c>
      <c r="D66" s="13">
        <v>16</v>
      </c>
      <c r="E66" s="14">
        <f t="shared" si="2"/>
        <v>1</v>
      </c>
      <c r="F66" s="15">
        <v>863.12</v>
      </c>
      <c r="G66" s="25"/>
      <c r="H66" s="16">
        <f t="shared" si="0"/>
        <v>14673.04</v>
      </c>
      <c r="I66" s="17">
        <f t="shared" si="1"/>
        <v>0</v>
      </c>
    </row>
    <row r="67" spans="2:9" s="2" customFormat="1" ht="144" customHeight="1" thickTop="1" thickBot="1" x14ac:dyDescent="0.4">
      <c r="B67" s="19" t="s">
        <v>20</v>
      </c>
      <c r="C67" s="12" t="s">
        <v>56</v>
      </c>
      <c r="D67" s="13">
        <v>29</v>
      </c>
      <c r="E67" s="14">
        <f t="shared" si="2"/>
        <v>1</v>
      </c>
      <c r="F67" s="15">
        <v>863.12</v>
      </c>
      <c r="G67" s="25"/>
      <c r="H67" s="16">
        <f t="shared" si="0"/>
        <v>25893.599999999999</v>
      </c>
      <c r="I67" s="17">
        <f t="shared" si="1"/>
        <v>0</v>
      </c>
    </row>
    <row r="68" spans="2:9" s="2" customFormat="1" ht="144" customHeight="1" thickTop="1" thickBot="1" x14ac:dyDescent="0.4">
      <c r="B68" s="19" t="s">
        <v>20</v>
      </c>
      <c r="C68" s="12" t="s">
        <v>57</v>
      </c>
      <c r="D68" s="13">
        <v>10</v>
      </c>
      <c r="E68" s="14">
        <v>0</v>
      </c>
      <c r="F68" s="15">
        <v>863.12</v>
      </c>
      <c r="G68" s="25"/>
      <c r="H68" s="16">
        <f t="shared" si="0"/>
        <v>8631.2000000000007</v>
      </c>
      <c r="I68" s="17">
        <f t="shared" si="1"/>
        <v>0</v>
      </c>
    </row>
    <row r="69" spans="2:9" s="2" customFormat="1" ht="144" customHeight="1" thickTop="1" thickBot="1" x14ac:dyDescent="0.4">
      <c r="B69" s="19" t="s">
        <v>20</v>
      </c>
      <c r="C69" s="12" t="s">
        <v>58</v>
      </c>
      <c r="D69" s="13">
        <v>16</v>
      </c>
      <c r="E69" s="14">
        <f t="shared" si="2"/>
        <v>1</v>
      </c>
      <c r="F69" s="15">
        <v>575.4</v>
      </c>
      <c r="G69" s="25"/>
      <c r="H69" s="16">
        <f t="shared" si="0"/>
        <v>9781.7999999999993</v>
      </c>
      <c r="I69" s="17">
        <f t="shared" si="1"/>
        <v>0</v>
      </c>
    </row>
    <row r="70" spans="2:9" s="2" customFormat="1" ht="144" customHeight="1" thickTop="1" thickBot="1" x14ac:dyDescent="0.4">
      <c r="B70" s="19" t="s">
        <v>20</v>
      </c>
      <c r="C70" s="12" t="s">
        <v>59</v>
      </c>
      <c r="D70" s="13">
        <f>124+14</f>
        <v>138</v>
      </c>
      <c r="E70" s="14">
        <f t="shared" si="2"/>
        <v>3</v>
      </c>
      <c r="F70" s="15">
        <v>575.4</v>
      </c>
      <c r="G70" s="25"/>
      <c r="H70" s="16">
        <f t="shared" si="0"/>
        <v>81131.399999999994</v>
      </c>
      <c r="I70" s="17">
        <f t="shared" si="1"/>
        <v>0</v>
      </c>
    </row>
    <row r="71" spans="2:9" s="2" customFormat="1" ht="144" customHeight="1" thickTop="1" thickBot="1" x14ac:dyDescent="0.4">
      <c r="B71" s="19" t="s">
        <v>20</v>
      </c>
      <c r="C71" s="12" t="s">
        <v>60</v>
      </c>
      <c r="D71" s="13">
        <v>4</v>
      </c>
      <c r="E71" s="14">
        <v>0</v>
      </c>
      <c r="F71" s="15">
        <v>591.39</v>
      </c>
      <c r="G71" s="25"/>
      <c r="H71" s="16">
        <f t="shared" si="0"/>
        <v>2365.56</v>
      </c>
      <c r="I71" s="17">
        <f t="shared" si="1"/>
        <v>0</v>
      </c>
    </row>
    <row r="72" spans="2:9" s="2" customFormat="1" ht="144" customHeight="1" thickTop="1" thickBot="1" x14ac:dyDescent="0.4">
      <c r="B72" s="21" t="s">
        <v>61</v>
      </c>
      <c r="C72" s="12" t="s">
        <v>62</v>
      </c>
      <c r="D72" s="13">
        <v>233</v>
      </c>
      <c r="E72" s="14">
        <v>20</v>
      </c>
      <c r="F72" s="15">
        <v>12.54</v>
      </c>
      <c r="G72" s="25"/>
      <c r="H72" s="16">
        <f t="shared" si="0"/>
        <v>3172.62</v>
      </c>
      <c r="I72" s="17">
        <f t="shared" si="1"/>
        <v>0</v>
      </c>
    </row>
    <row r="73" spans="2:9" s="2" customFormat="1" ht="144" customHeight="1" thickTop="1" thickBot="1" x14ac:dyDescent="0.4">
      <c r="B73" s="21" t="s">
        <v>61</v>
      </c>
      <c r="C73" s="12" t="s">
        <v>63</v>
      </c>
      <c r="D73" s="13">
        <v>304</v>
      </c>
      <c r="E73" s="14">
        <v>20</v>
      </c>
      <c r="F73" s="15">
        <v>21.87</v>
      </c>
      <c r="G73" s="25"/>
      <c r="H73" s="16">
        <f t="shared" si="0"/>
        <v>7085.88</v>
      </c>
      <c r="I73" s="17">
        <f t="shared" si="1"/>
        <v>0</v>
      </c>
    </row>
    <row r="74" spans="2:9" s="2" customFormat="1" ht="144" customHeight="1" thickTop="1" thickBot="1" x14ac:dyDescent="0.4">
      <c r="B74" s="21" t="s">
        <v>61</v>
      </c>
      <c r="C74" s="12" t="s">
        <v>64</v>
      </c>
      <c r="D74" s="13">
        <v>150</v>
      </c>
      <c r="E74" s="14">
        <v>20</v>
      </c>
      <c r="F74" s="15">
        <v>17</v>
      </c>
      <c r="G74" s="25"/>
      <c r="H74" s="16">
        <f t="shared" si="0"/>
        <v>2890</v>
      </c>
      <c r="I74" s="17">
        <f t="shared" si="1"/>
        <v>0</v>
      </c>
    </row>
    <row r="75" spans="2:9" ht="42.75" customHeight="1" thickTop="1" thickBot="1" x14ac:dyDescent="0.4">
      <c r="B75" s="22"/>
      <c r="C75" s="23"/>
      <c r="D75" s="23"/>
      <c r="E75" s="23"/>
      <c r="F75" s="33" t="s">
        <v>65</v>
      </c>
      <c r="G75" s="34"/>
      <c r="H75" s="24">
        <f>SUM(H22:H74)</f>
        <v>1721877.8099999998</v>
      </c>
      <c r="I75" s="24">
        <f>SUM(I22:I74)</f>
        <v>0</v>
      </c>
    </row>
    <row r="76" spans="2:9" ht="45.75" customHeight="1" thickTop="1" thickBot="1" x14ac:dyDescent="0.4"/>
    <row r="77" spans="2:9" ht="50" customHeight="1" thickTop="1" thickBot="1" x14ac:dyDescent="0.4"/>
    <row r="78" spans="2:9" ht="50" customHeight="1" thickTop="1" thickBot="1" x14ac:dyDescent="0.4"/>
    <row r="79" spans="2:9" ht="50" customHeight="1" thickTop="1" thickBot="1" x14ac:dyDescent="0.4"/>
    <row r="80" spans="2:9" ht="50" customHeight="1" thickTop="1" thickBot="1" x14ac:dyDescent="0.4"/>
    <row r="81" ht="50" customHeight="1" thickTop="1" thickBot="1" x14ac:dyDescent="0.4"/>
    <row r="82" ht="50" customHeight="1" thickTop="1" thickBot="1" x14ac:dyDescent="0.4"/>
    <row r="83" ht="50" customHeight="1" thickTop="1" thickBot="1" x14ac:dyDescent="0.4"/>
  </sheetData>
  <sheetProtection algorithmName="SHA-512" hashValue="DJEVsZL0P6ujZq67MV8WYIZtZ+9jO10KWs5yyQqZnza3FvA3vLsv0jwwVJwgvQtR3D+HiHZKsxlGCvK4ck/yrA==" saltValue="8ukvK7A+Nt+TtFU8Urv6+g==" spinCount="100000" sheet="1" objects="1" scenarios="1"/>
  <autoFilter ref="A21:I75" xr:uid="{001C8F0A-3A64-40FE-92BC-97F022900D07}"/>
  <mergeCells count="2">
    <mergeCell ref="B2:I17"/>
    <mergeCell ref="F75:G75"/>
  </mergeCells>
  <phoneticPr fontId="7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38BEFD0C-5EF9-47B0-88D7-FAE199CC638A}">
          <x14:formula1>
            <xm:f>Hoja2!$B$3:$B$5</xm:f>
          </x14:formula1>
          <xm:sqref>B22:B85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65E1F-8320-4D14-8270-9B6137AC03CD}">
  <dimension ref="B2:B5"/>
  <sheetViews>
    <sheetView workbookViewId="0">
      <selection activeCell="C7" sqref="C7"/>
    </sheetView>
  </sheetViews>
  <sheetFormatPr baseColWidth="10" defaultColWidth="11.453125" defaultRowHeight="14.5" x14ac:dyDescent="0.35"/>
  <sheetData>
    <row r="2" spans="2:2" x14ac:dyDescent="0.35">
      <c r="B2" s="1" t="s">
        <v>66</v>
      </c>
    </row>
    <row r="3" spans="2:2" x14ac:dyDescent="0.35">
      <c r="B3" t="s">
        <v>20</v>
      </c>
    </row>
    <row r="4" spans="2:2" x14ac:dyDescent="0.35">
      <c r="B4" t="s">
        <v>9</v>
      </c>
    </row>
    <row r="5" spans="2:2" x14ac:dyDescent="0.35">
      <c r="B5" t="s">
        <v>61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E356EC885896643B8E42A82CD81CDDF" ma:contentTypeVersion="14" ma:contentTypeDescription="Crear nuevo documento." ma:contentTypeScope="" ma:versionID="f40dc37129a97e6a20be31bdc5ed8f61">
  <xsd:schema xmlns:xsd="http://www.w3.org/2001/XMLSchema" xmlns:xs="http://www.w3.org/2001/XMLSchema" xmlns:p="http://schemas.microsoft.com/office/2006/metadata/properties" xmlns:ns2="95ed95fc-e7b4-4097-9278-7c656711b342" xmlns:ns3="3020f8ec-16e9-41b7-b306-936517d74c4a" targetNamespace="http://schemas.microsoft.com/office/2006/metadata/properties" ma:root="true" ma:fieldsID="dec2ae5cf11b8e133abcb674bb7858e2" ns2:_="" ns3:_="">
    <xsd:import namespace="95ed95fc-e7b4-4097-9278-7c656711b342"/>
    <xsd:import namespace="3020f8ec-16e9-41b7-b306-936517d74c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d95fc-e7b4-4097-9278-7c656711b3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0f8ec-16e9-41b7-b306-936517d74c4a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aabf2ca-dd61-4144-835d-1c523a4e3ab3}" ma:internalName="TaxCatchAll" ma:showField="CatchAllData" ma:web="3020f8ec-16e9-41b7-b306-936517d74c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99367E-60FB-439D-B201-57ACB46414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d95fc-e7b4-4097-9278-7c656711b342"/>
    <ds:schemaRef ds:uri="3020f8ec-16e9-41b7-b306-936517d74c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6BF585-45E3-46EA-8B72-DA2A6E181E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IX-B PCAP</vt:lpstr>
      <vt:lpstr>Hoja2</vt:lpstr>
    </vt:vector>
  </TitlesOfParts>
  <Manager/>
  <Company>Ifema Madrid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Jesús Gómez</dc:creator>
  <cp:keywords/>
  <dc:description/>
  <cp:lastModifiedBy>Beatriz Sánchez</cp:lastModifiedBy>
  <cp:revision/>
  <dcterms:created xsi:type="dcterms:W3CDTF">2024-07-03T18:19:16Z</dcterms:created>
  <dcterms:modified xsi:type="dcterms:W3CDTF">2024-12-17T11:46:42Z</dcterms:modified>
  <cp:category/>
  <cp:contentStatus/>
</cp:coreProperties>
</file>