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Y:\2025\25-052 Mntenimiento de SAIs y rectificadores\Firmado\"/>
    </mc:Choice>
  </mc:AlternateContent>
  <xr:revisionPtr revIDLastSave="0" documentId="13_ncr:1_{EEE2D5F4-AD26-4918-898D-0BCA0D9733B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ANEXO IX B" sheetId="3" r:id="rId1"/>
    <sheet name="NOTA IMPORTANTE" sheetId="4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38" i="3" l="1"/>
  <c r="U37" i="3"/>
  <c r="U36" i="3"/>
  <c r="U33" i="3"/>
  <c r="U32" i="3"/>
  <c r="U31" i="3"/>
  <c r="U30" i="3"/>
  <c r="U29" i="3"/>
  <c r="U27" i="3"/>
  <c r="U24" i="3"/>
  <c r="U20" i="3"/>
  <c r="U19" i="3"/>
  <c r="U18" i="3"/>
  <c r="U14" i="3"/>
  <c r="U13" i="3"/>
  <c r="U12" i="3"/>
  <c r="U8" i="3"/>
  <c r="U7" i="3"/>
  <c r="U6" i="3"/>
  <c r="U5" i="3"/>
  <c r="P4" i="3"/>
  <c r="W38" i="3"/>
  <c r="W32" i="3"/>
  <c r="W31" i="3"/>
  <c r="W30" i="3"/>
  <c r="W29" i="3"/>
  <c r="W26" i="3"/>
  <c r="W20" i="3"/>
  <c r="W19" i="3"/>
  <c r="W18" i="3"/>
  <c r="W17" i="3"/>
  <c r="W14" i="3"/>
  <c r="W8" i="3"/>
  <c r="W7" i="3"/>
  <c r="W6" i="3"/>
  <c r="W5" i="3"/>
  <c r="W4" i="3"/>
  <c r="U23" i="3"/>
  <c r="U21" i="3"/>
  <c r="U17" i="3"/>
  <c r="U11" i="3"/>
  <c r="U9" i="3"/>
  <c r="W9" i="3"/>
  <c r="W10" i="3"/>
  <c r="W11" i="3"/>
  <c r="W12" i="3"/>
  <c r="W13" i="3"/>
  <c r="W15" i="3"/>
  <c r="W16" i="3"/>
  <c r="W21" i="3"/>
  <c r="W22" i="3"/>
  <c r="W23" i="3"/>
  <c r="W24" i="3"/>
  <c r="W25" i="3"/>
  <c r="W27" i="3"/>
  <c r="W28" i="3"/>
  <c r="W33" i="3"/>
  <c r="W34" i="3"/>
  <c r="W35" i="3"/>
  <c r="W36" i="3"/>
  <c r="W37" i="3"/>
  <c r="W39" i="3"/>
  <c r="W40" i="3"/>
  <c r="U10" i="3"/>
  <c r="U15" i="3"/>
  <c r="U16" i="3"/>
  <c r="U22" i="3"/>
  <c r="U25" i="3"/>
  <c r="U26" i="3"/>
  <c r="U28" i="3"/>
  <c r="U34" i="3"/>
  <c r="U35" i="3"/>
  <c r="U39" i="3"/>
  <c r="U40" i="3"/>
  <c r="U4" i="3"/>
  <c r="S5" i="3"/>
  <c r="S6" i="3"/>
  <c r="S7" i="3"/>
  <c r="S8" i="3"/>
  <c r="S9" i="3"/>
  <c r="S10" i="3"/>
  <c r="S11" i="3"/>
  <c r="S12" i="3"/>
  <c r="S13" i="3"/>
  <c r="S14" i="3"/>
  <c r="S15" i="3"/>
  <c r="S16" i="3"/>
  <c r="S17" i="3"/>
  <c r="S18" i="3"/>
  <c r="S19" i="3"/>
  <c r="S20" i="3"/>
  <c r="S21" i="3"/>
  <c r="S22" i="3"/>
  <c r="S23" i="3"/>
  <c r="S24" i="3"/>
  <c r="S25" i="3"/>
  <c r="S26" i="3"/>
  <c r="S27" i="3"/>
  <c r="S28" i="3"/>
  <c r="S29" i="3"/>
  <c r="S30" i="3"/>
  <c r="S31" i="3"/>
  <c r="S32" i="3"/>
  <c r="S33" i="3"/>
  <c r="S34" i="3"/>
  <c r="S35" i="3"/>
  <c r="S36" i="3"/>
  <c r="S37" i="3"/>
  <c r="S38" i="3"/>
  <c r="S39" i="3"/>
  <c r="S40" i="3"/>
  <c r="S4" i="3"/>
  <c r="G18" i="3"/>
  <c r="G4" i="3"/>
  <c r="X37" i="3" l="1"/>
  <c r="X13" i="3"/>
  <c r="X36" i="3"/>
  <c r="X34" i="3"/>
  <c r="W41" i="3"/>
  <c r="X39" i="3"/>
  <c r="X15" i="3"/>
  <c r="X25" i="3"/>
  <c r="X24" i="3"/>
  <c r="X12" i="3"/>
  <c r="X10" i="3"/>
  <c r="X22" i="3"/>
  <c r="X27" i="3"/>
  <c r="X38" i="3"/>
  <c r="X26" i="3"/>
  <c r="X14" i="3"/>
  <c r="X28" i="3"/>
  <c r="X31" i="3"/>
  <c r="X7" i="3"/>
  <c r="X32" i="3"/>
  <c r="X20" i="3"/>
  <c r="X8" i="3"/>
  <c r="S41" i="3"/>
  <c r="X30" i="3"/>
  <c r="X18" i="3"/>
  <c r="X6" i="3"/>
  <c r="X19" i="3"/>
  <c r="X29" i="3"/>
  <c r="X17" i="3"/>
  <c r="X5" i="3"/>
  <c r="X40" i="3"/>
  <c r="X16" i="3"/>
  <c r="X4" i="3"/>
  <c r="X35" i="3"/>
  <c r="X23" i="3"/>
  <c r="X11" i="3"/>
  <c r="X33" i="3"/>
  <c r="X21" i="3"/>
  <c r="X9" i="3"/>
  <c r="U41" i="3"/>
  <c r="G19" i="3"/>
  <c r="H20" i="3"/>
  <c r="G31" i="3"/>
  <c r="G32" i="3"/>
  <c r="G33" i="3"/>
  <c r="H38" i="3"/>
  <c r="H40" i="3"/>
  <c r="I40" i="3" s="1"/>
  <c r="H64" i="3" s="1"/>
  <c r="I64" i="3" s="1"/>
  <c r="H29" i="3"/>
  <c r="I29" i="3" s="1"/>
  <c r="J29" i="3" s="1"/>
  <c r="G30" i="3"/>
  <c r="H37" i="3"/>
  <c r="I76" i="3"/>
  <c r="L75" i="3"/>
  <c r="K75" i="3"/>
  <c r="I74" i="3"/>
  <c r="I73" i="3"/>
  <c r="I72" i="3"/>
  <c r="K72" i="3" s="1"/>
  <c r="K71" i="3"/>
  <c r="I70" i="3"/>
  <c r="I69" i="3"/>
  <c r="H68" i="3"/>
  <c r="I68" i="3" s="1"/>
  <c r="K68" i="3" s="1"/>
  <c r="I65" i="3"/>
  <c r="I59" i="3"/>
  <c r="H58" i="3"/>
  <c r="I58" i="3" s="1"/>
  <c r="I53" i="3"/>
  <c r="K53" i="3" s="1"/>
  <c r="D47" i="3"/>
  <c r="X41" i="3" l="1"/>
  <c r="X44" i="3" s="1"/>
  <c r="J40" i="3"/>
  <c r="G29" i="3"/>
  <c r="H21" i="3"/>
  <c r="I21" i="3" s="1"/>
  <c r="G21" i="3"/>
  <c r="G20" i="3"/>
  <c r="G38" i="3"/>
  <c r="G40" i="3"/>
  <c r="G37" i="3"/>
  <c r="K64" i="3"/>
  <c r="H19" i="3"/>
  <c r="I19" i="3" s="1"/>
  <c r="H31" i="3"/>
  <c r="I31" i="3" s="1"/>
  <c r="H33" i="3"/>
  <c r="I33" i="3" s="1"/>
  <c r="K58" i="3"/>
  <c r="L76" i="3"/>
  <c r="I20" i="3"/>
  <c r="K29" i="3"/>
  <c r="H30" i="3"/>
  <c r="H32" i="3"/>
  <c r="K40" i="3"/>
  <c r="L40" i="3" s="1"/>
  <c r="I38" i="3"/>
  <c r="I37" i="3"/>
  <c r="K76" i="3"/>
  <c r="K21" i="3" l="1"/>
  <c r="L21" i="3" s="1"/>
  <c r="N21" i="3" s="1"/>
  <c r="J21" i="3"/>
  <c r="K20" i="3"/>
  <c r="L20" i="3" s="1"/>
  <c r="N20" i="3" s="1"/>
  <c r="J20" i="3"/>
  <c r="K37" i="3"/>
  <c r="L37" i="3" s="1"/>
  <c r="N37" i="3" s="1"/>
  <c r="J37" i="3"/>
  <c r="K38" i="3"/>
  <c r="L38" i="3" s="1"/>
  <c r="N38" i="3" s="1"/>
  <c r="J38" i="3"/>
  <c r="K33" i="3"/>
  <c r="L33" i="3" s="1"/>
  <c r="N33" i="3" s="1"/>
  <c r="J33" i="3"/>
  <c r="K31" i="3"/>
  <c r="L31" i="3" s="1"/>
  <c r="N31" i="3" s="1"/>
  <c r="J31" i="3"/>
  <c r="K19" i="3"/>
  <c r="L19" i="3" s="1"/>
  <c r="N19" i="3" s="1"/>
  <c r="J19" i="3"/>
  <c r="H14" i="3"/>
  <c r="I14" i="3" s="1"/>
  <c r="J14" i="3" s="1"/>
  <c r="G14" i="3"/>
  <c r="H35" i="3"/>
  <c r="I35" i="3" s="1"/>
  <c r="G35" i="3"/>
  <c r="H17" i="3"/>
  <c r="I17" i="3" s="1"/>
  <c r="J17" i="3" s="1"/>
  <c r="G17" i="3"/>
  <c r="H28" i="3"/>
  <c r="I28" i="3" s="1"/>
  <c r="G28" i="3"/>
  <c r="H36" i="3"/>
  <c r="I36" i="3" s="1"/>
  <c r="G36" i="3"/>
  <c r="H23" i="3"/>
  <c r="I23" i="3" s="1"/>
  <c r="G23" i="3"/>
  <c r="H16" i="3"/>
  <c r="I16" i="3" s="1"/>
  <c r="G16" i="3"/>
  <c r="H26" i="3"/>
  <c r="I26" i="3" s="1"/>
  <c r="G26" i="3"/>
  <c r="H7" i="3"/>
  <c r="I7" i="3" s="1"/>
  <c r="G7" i="3"/>
  <c r="H22" i="3"/>
  <c r="I22" i="3" s="1"/>
  <c r="G22" i="3"/>
  <c r="G5" i="3"/>
  <c r="H34" i="3"/>
  <c r="I34" i="3" s="1"/>
  <c r="G34" i="3"/>
  <c r="H9" i="3"/>
  <c r="I9" i="3" s="1"/>
  <c r="G9" i="3"/>
  <c r="H27" i="3"/>
  <c r="I27" i="3" s="1"/>
  <c r="G27" i="3"/>
  <c r="H18" i="3"/>
  <c r="I18" i="3" s="1"/>
  <c r="J18" i="3" s="1"/>
  <c r="H13" i="3"/>
  <c r="I13" i="3" s="1"/>
  <c r="G13" i="3"/>
  <c r="H15" i="3"/>
  <c r="I15" i="3" s="1"/>
  <c r="G15" i="3"/>
  <c r="H24" i="3"/>
  <c r="I24" i="3" s="1"/>
  <c r="G24" i="3"/>
  <c r="H39" i="3"/>
  <c r="I39" i="3" s="1"/>
  <c r="G39" i="3"/>
  <c r="H6" i="3"/>
  <c r="I6" i="3" s="1"/>
  <c r="G6" i="3"/>
  <c r="H8" i="3"/>
  <c r="I8" i="3" s="1"/>
  <c r="G8" i="3"/>
  <c r="H10" i="3"/>
  <c r="I10" i="3" s="1"/>
  <c r="G10" i="3"/>
  <c r="H11" i="3"/>
  <c r="I11" i="3" s="1"/>
  <c r="G11" i="3"/>
  <c r="H25" i="3"/>
  <c r="I25" i="3" s="1"/>
  <c r="G25" i="3"/>
  <c r="H12" i="3"/>
  <c r="I12" i="3" s="1"/>
  <c r="G12" i="3"/>
  <c r="H4" i="3"/>
  <c r="I4" i="3" s="1"/>
  <c r="J4" i="3" s="1"/>
  <c r="H5" i="3"/>
  <c r="H57" i="3"/>
  <c r="I57" i="3" s="1"/>
  <c r="I30" i="3"/>
  <c r="I32" i="3"/>
  <c r="N40" i="3"/>
  <c r="M40" i="3"/>
  <c r="P40" i="3" s="1"/>
  <c r="L29" i="3"/>
  <c r="N29" i="3" s="1"/>
  <c r="K17" i="3" l="1"/>
  <c r="L17" i="3" s="1"/>
  <c r="K14" i="3"/>
  <c r="L14" i="3" s="1"/>
  <c r="N14" i="3" s="1"/>
  <c r="K24" i="3"/>
  <c r="L24" i="3" s="1"/>
  <c r="N24" i="3" s="1"/>
  <c r="J24" i="3"/>
  <c r="K11" i="3"/>
  <c r="L11" i="3" s="1"/>
  <c r="N11" i="3" s="1"/>
  <c r="O11" i="3" s="1"/>
  <c r="Q11" i="3" s="1"/>
  <c r="J11" i="3"/>
  <c r="K22" i="3"/>
  <c r="L22" i="3" s="1"/>
  <c r="N22" i="3" s="1"/>
  <c r="J22" i="3"/>
  <c r="K10" i="3"/>
  <c r="L10" i="3" s="1"/>
  <c r="N10" i="3" s="1"/>
  <c r="J10" i="3"/>
  <c r="K35" i="3"/>
  <c r="L35" i="3" s="1"/>
  <c r="N35" i="3" s="1"/>
  <c r="J35" i="3"/>
  <c r="K6" i="3"/>
  <c r="L6" i="3" s="1"/>
  <c r="N6" i="3" s="1"/>
  <c r="O6" i="3" s="1"/>
  <c r="Q6" i="3" s="1"/>
  <c r="J6" i="3"/>
  <c r="K27" i="3"/>
  <c r="L27" i="3" s="1"/>
  <c r="N27" i="3" s="1"/>
  <c r="J27" i="3"/>
  <c r="K23" i="3"/>
  <c r="L23" i="3" s="1"/>
  <c r="N23" i="3" s="1"/>
  <c r="J23" i="3"/>
  <c r="K25" i="3"/>
  <c r="L25" i="3" s="1"/>
  <c r="N25" i="3" s="1"/>
  <c r="J25" i="3"/>
  <c r="K7" i="3"/>
  <c r="L7" i="3" s="1"/>
  <c r="N7" i="3" s="1"/>
  <c r="J7" i="3"/>
  <c r="K8" i="3"/>
  <c r="L8" i="3" s="1"/>
  <c r="N8" i="3" s="1"/>
  <c r="O8" i="3" s="1"/>
  <c r="Q8" i="3" s="1"/>
  <c r="J8" i="3"/>
  <c r="K32" i="3"/>
  <c r="L32" i="3" s="1"/>
  <c r="N32" i="3" s="1"/>
  <c r="J32" i="3"/>
  <c r="K30" i="3"/>
  <c r="L30" i="3" s="1"/>
  <c r="N30" i="3" s="1"/>
  <c r="J30" i="3"/>
  <c r="K16" i="3"/>
  <c r="L16" i="3" s="1"/>
  <c r="N16" i="3" s="1"/>
  <c r="O16" i="3" s="1"/>
  <c r="Q16" i="3" s="1"/>
  <c r="J16" i="3"/>
  <c r="K34" i="3"/>
  <c r="L34" i="3" s="1"/>
  <c r="N34" i="3" s="1"/>
  <c r="J34" i="3"/>
  <c r="K36" i="3"/>
  <c r="L36" i="3" s="1"/>
  <c r="N36" i="3" s="1"/>
  <c r="J36" i="3"/>
  <c r="K15" i="3"/>
  <c r="L15" i="3" s="1"/>
  <c r="N15" i="3" s="1"/>
  <c r="J15" i="3"/>
  <c r="K28" i="3"/>
  <c r="L28" i="3" s="1"/>
  <c r="N28" i="3" s="1"/>
  <c r="J28" i="3"/>
  <c r="K13" i="3"/>
  <c r="L13" i="3" s="1"/>
  <c r="N13" i="3" s="1"/>
  <c r="J13" i="3"/>
  <c r="K26" i="3"/>
  <c r="L26" i="3" s="1"/>
  <c r="N26" i="3" s="1"/>
  <c r="O26" i="3" s="1"/>
  <c r="Q26" i="3" s="1"/>
  <c r="J26" i="3"/>
  <c r="K12" i="3"/>
  <c r="L12" i="3" s="1"/>
  <c r="N12" i="3" s="1"/>
  <c r="J12" i="3"/>
  <c r="K39" i="3"/>
  <c r="L39" i="3" s="1"/>
  <c r="N39" i="3" s="1"/>
  <c r="J39" i="3"/>
  <c r="K9" i="3"/>
  <c r="L9" i="3" s="1"/>
  <c r="N9" i="3" s="1"/>
  <c r="O9" i="3" s="1"/>
  <c r="Q9" i="3" s="1"/>
  <c r="J9" i="3"/>
  <c r="M38" i="3"/>
  <c r="P38" i="3" s="1"/>
  <c r="H41" i="3"/>
  <c r="K4" i="3"/>
  <c r="G41" i="3"/>
  <c r="H51" i="3"/>
  <c r="I51" i="3" s="1"/>
  <c r="K51" i="3" s="1"/>
  <c r="M19" i="3"/>
  <c r="P19" i="3" s="1"/>
  <c r="H52" i="3"/>
  <c r="I52" i="3" s="1"/>
  <c r="K52" i="3" s="1"/>
  <c r="I5" i="3"/>
  <c r="M20" i="3"/>
  <c r="P20" i="3" s="1"/>
  <c r="H54" i="3"/>
  <c r="I54" i="3" s="1"/>
  <c r="M21" i="3"/>
  <c r="P21" i="3" s="1"/>
  <c r="O40" i="3"/>
  <c r="Q40" i="3" s="1"/>
  <c r="N17" i="3"/>
  <c r="M33" i="3"/>
  <c r="P33" i="3" s="1"/>
  <c r="O20" i="3"/>
  <c r="Q20" i="3" s="1"/>
  <c r="O29" i="3"/>
  <c r="Q29" i="3" s="1"/>
  <c r="O31" i="3"/>
  <c r="Q31" i="3" s="1"/>
  <c r="O33" i="3"/>
  <c r="Q33" i="3" s="1"/>
  <c r="K18" i="3"/>
  <c r="H62" i="3"/>
  <c r="I62" i="3" s="1"/>
  <c r="O19" i="3"/>
  <c r="Q19" i="3" s="1"/>
  <c r="M29" i="3"/>
  <c r="P29" i="3" s="1"/>
  <c r="O37" i="3"/>
  <c r="Q37" i="3" s="1"/>
  <c r="O21" i="3"/>
  <c r="Q21" i="3" s="1"/>
  <c r="M37" i="3"/>
  <c r="P37" i="3" s="1"/>
  <c r="M31" i="3"/>
  <c r="P31" i="3" s="1"/>
  <c r="O38" i="3"/>
  <c r="Q38" i="3" s="1"/>
  <c r="M17" i="3" l="1"/>
  <c r="P17" i="3" s="1"/>
  <c r="M6" i="3"/>
  <c r="P6" i="3" s="1"/>
  <c r="K5" i="3"/>
  <c r="L5" i="3" s="1"/>
  <c r="N5" i="3" s="1"/>
  <c r="O5" i="3" s="1"/>
  <c r="Q5" i="3" s="1"/>
  <c r="J5" i="3"/>
  <c r="M8" i="3"/>
  <c r="P8" i="3" s="1"/>
  <c r="M11" i="3"/>
  <c r="P11" i="3" s="1"/>
  <c r="M16" i="3"/>
  <c r="P16" i="3" s="1"/>
  <c r="M9" i="3"/>
  <c r="P9" i="3" s="1"/>
  <c r="L4" i="3"/>
  <c r="M4" i="3" s="1"/>
  <c r="M26" i="3"/>
  <c r="P26" i="3" s="1"/>
  <c r="H55" i="3"/>
  <c r="I55" i="3" s="1"/>
  <c r="K54" i="3" s="1"/>
  <c r="H56" i="3"/>
  <c r="I56" i="3" s="1"/>
  <c r="K56" i="3" s="1"/>
  <c r="M32" i="3"/>
  <c r="P32" i="3" s="1"/>
  <c r="M14" i="3"/>
  <c r="P14" i="3" s="1"/>
  <c r="M24" i="3"/>
  <c r="P24" i="3" s="1"/>
  <c r="M15" i="3"/>
  <c r="P15" i="3" s="1"/>
  <c r="O14" i="3"/>
  <c r="Q14" i="3" s="1"/>
  <c r="M12" i="3"/>
  <c r="P12" i="3" s="1"/>
  <c r="M35" i="3"/>
  <c r="P35" i="3" s="1"/>
  <c r="O15" i="3"/>
  <c r="Q15" i="3" s="1"/>
  <c r="M25" i="3"/>
  <c r="P25" i="3" s="1"/>
  <c r="O17" i="3"/>
  <c r="Q17" i="3" s="1"/>
  <c r="M10" i="3"/>
  <c r="P10" i="3" s="1"/>
  <c r="O32" i="3"/>
  <c r="Q32" i="3" s="1"/>
  <c r="O30" i="3"/>
  <c r="Q30" i="3" s="1"/>
  <c r="O12" i="3"/>
  <c r="Q12" i="3" s="1"/>
  <c r="O39" i="3"/>
  <c r="Q39" i="3" s="1"/>
  <c r="H60" i="3"/>
  <c r="I60" i="3" s="1"/>
  <c r="O28" i="3"/>
  <c r="Q28" i="3" s="1"/>
  <c r="M30" i="3"/>
  <c r="P30" i="3" s="1"/>
  <c r="O23" i="3"/>
  <c r="Q23" i="3" s="1"/>
  <c r="M28" i="3"/>
  <c r="P28" i="3" s="1"/>
  <c r="M23" i="3"/>
  <c r="P23" i="3" s="1"/>
  <c r="M34" i="3"/>
  <c r="P34" i="3" s="1"/>
  <c r="M13" i="3"/>
  <c r="P13" i="3" s="1"/>
  <c r="O27" i="3"/>
  <c r="Q27" i="3" s="1"/>
  <c r="O22" i="3"/>
  <c r="Q22" i="3" s="1"/>
  <c r="M22" i="3"/>
  <c r="P22" i="3" s="1"/>
  <c r="O10" i="3"/>
  <c r="Q10" i="3" s="1"/>
  <c r="O34" i="3"/>
  <c r="Q34" i="3" s="1"/>
  <c r="O35" i="3"/>
  <c r="Q35" i="3" s="1"/>
  <c r="O25" i="3"/>
  <c r="Q25" i="3" s="1"/>
  <c r="M39" i="3"/>
  <c r="P39" i="3" s="1"/>
  <c r="O13" i="3"/>
  <c r="Q13" i="3" s="1"/>
  <c r="L18" i="3"/>
  <c r="H63" i="3"/>
  <c r="I63" i="3" s="1"/>
  <c r="K62" i="3" s="1"/>
  <c r="O7" i="3"/>
  <c r="Q7" i="3" s="1"/>
  <c r="O36" i="3"/>
  <c r="Q36" i="3" s="1"/>
  <c r="M7" i="3"/>
  <c r="P7" i="3" s="1"/>
  <c r="M36" i="3"/>
  <c r="P36" i="3" s="1"/>
  <c r="O24" i="3"/>
  <c r="Q24" i="3" s="1"/>
  <c r="H61" i="3"/>
  <c r="I61" i="3" s="1"/>
  <c r="M27" i="3"/>
  <c r="P27" i="3" s="1"/>
  <c r="N4" i="3" l="1"/>
  <c r="O4" i="3" s="1"/>
  <c r="J41" i="3"/>
  <c r="M5" i="3"/>
  <c r="N18" i="3"/>
  <c r="H67" i="3"/>
  <c r="I67" i="3" s="1"/>
  <c r="K67" i="3" s="1"/>
  <c r="K60" i="3"/>
  <c r="M18" i="3"/>
  <c r="P18" i="3" s="1"/>
  <c r="H66" i="3"/>
  <c r="I66" i="3" s="1"/>
  <c r="K66" i="3" s="1"/>
  <c r="M41" i="3" l="1"/>
  <c r="P5" i="3"/>
  <c r="P41" i="3" s="1"/>
  <c r="P44" i="3" s="1"/>
  <c r="L41" i="3"/>
  <c r="O18" i="3"/>
  <c r="O41" i="3" s="1"/>
  <c r="N41" i="3"/>
  <c r="Q4" i="3"/>
  <c r="O68" i="3"/>
  <c r="O76" i="3" s="1"/>
  <c r="I77" i="3"/>
  <c r="L77" i="3" s="1"/>
  <c r="K77" i="3"/>
  <c r="Q18" i="3" l="1"/>
  <c r="Q41" i="3" s="1"/>
  <c r="Q46" i="3" s="1"/>
  <c r="Q44" i="3" l="1"/>
</calcChain>
</file>

<file path=xl/sharedStrings.xml><?xml version="1.0" encoding="utf-8"?>
<sst xmlns="http://schemas.openxmlformats.org/spreadsheetml/2006/main" count="125" uniqueCount="63">
  <si>
    <t>LISTADO DE EQUIPAMIENTO DE RECTIFICADORES Y SAIS DE IFEMA MADRID (RECINTO Y PALACIO) Act. Feb.2025</t>
  </si>
  <si>
    <t>PRÓRROGAS</t>
  </si>
  <si>
    <t>CARACTERISTICAS</t>
  </si>
  <si>
    <r>
      <rPr>
        <sz val="11"/>
        <color rgb="FFFF0000"/>
        <rFont val="Calibri"/>
        <family val="2"/>
      </rPr>
      <t xml:space="preserve">Final Vigencia 
</t>
    </r>
    <r>
      <rPr>
        <sz val="11"/>
        <color rgb="FF000000"/>
        <rFont val="Calibri"/>
        <family val="2"/>
      </rPr>
      <t>desde 01.01.2028 a  30.04.2028 
(incluye primera semestral del año 2028)</t>
    </r>
  </si>
  <si>
    <t>Vigencia del 01.05.2028 al 30.04.2029 
(2 REVISIONES)</t>
  </si>
  <si>
    <t>Vigencia del 01.05.2029 al 30.04.2030 
(2 REVISIONES)</t>
  </si>
  <si>
    <t>TOTAL MAXIMO PRORROGAS 
(1+1 AÑOS)</t>
  </si>
  <si>
    <t>RECTIFICADOR</t>
  </si>
  <si>
    <t>380 III + N /125 Vcc - 70A</t>
  </si>
  <si>
    <t>380 III + N /125 Vcc - 35A</t>
  </si>
  <si>
    <t>125 Vcc</t>
  </si>
  <si>
    <t>SAI</t>
  </si>
  <si>
    <t>30KVA (2021)</t>
  </si>
  <si>
    <t>30KVA</t>
  </si>
  <si>
    <t>60KVA (2021)</t>
  </si>
  <si>
    <t>60KVA</t>
  </si>
  <si>
    <t>20KVA (2021)</t>
  </si>
  <si>
    <t>10KVA</t>
  </si>
  <si>
    <t>90KVA (2021)</t>
  </si>
  <si>
    <t>90KVA (2020)</t>
  </si>
  <si>
    <t>Mejoras</t>
  </si>
  <si>
    <t>Mto rectificadores 25</t>
  </si>
  <si>
    <t>Mto sais 25</t>
  </si>
  <si>
    <t>Mto Sai IPM 25</t>
  </si>
  <si>
    <t>Mto Sai IPM 27</t>
  </si>
  <si>
    <t>MTO</t>
  </si>
  <si>
    <t>Reparaciones</t>
  </si>
  <si>
    <t>4_5296</t>
  </si>
  <si>
    <t xml:space="preserve">
2026
2ª REVISIÓN</t>
  </si>
  <si>
    <t>Mto rectificadores 28 1S</t>
  </si>
  <si>
    <t xml:space="preserve">Mto rectificadores 26 </t>
  </si>
  <si>
    <t xml:space="preserve">Mto sais 26 </t>
  </si>
  <si>
    <t xml:space="preserve">Mto Sai IPM 26 </t>
  </si>
  <si>
    <t xml:space="preserve">Mto rectificadores 27 </t>
  </si>
  <si>
    <t xml:space="preserve">Mto sais 27 </t>
  </si>
  <si>
    <t>Mto sais 28 1S</t>
  </si>
  <si>
    <t>Mto Sai IPM 28 1S</t>
  </si>
  <si>
    <t>EQUIPO</t>
  </si>
  <si>
    <t xml:space="preserve"> REPARACIONES Y MEJORAS</t>
  </si>
  <si>
    <t>PRESUPUESTO BASE DE LICITACIÓN</t>
  </si>
  <si>
    <r>
      <t xml:space="preserve">REVISIONES SEMESTRALES
</t>
    </r>
    <r>
      <rPr>
        <b/>
        <sz val="11"/>
        <color theme="1"/>
        <rFont val="Calibri"/>
        <family val="2"/>
        <scheme val="minor"/>
      </rPr>
      <t>(A)</t>
    </r>
  </si>
  <si>
    <r>
      <t xml:space="preserve">IMPORTE UNITARIO OFERTADO PRIMER AÑO
 </t>
    </r>
    <r>
      <rPr>
        <b/>
        <sz val="11"/>
        <color theme="1"/>
        <rFont val="Calibri"/>
        <family val="2"/>
        <scheme val="minor"/>
      </rPr>
      <t>(B)</t>
    </r>
  </si>
  <si>
    <r>
      <t xml:space="preserve">IMPORTE UNITARIO OFERTADO SEGUNDO AÑO
</t>
    </r>
    <r>
      <rPr>
        <b/>
        <sz val="11"/>
        <color theme="1"/>
        <rFont val="Calibri"/>
        <family val="2"/>
        <scheme val="minor"/>
      </rPr>
      <t xml:space="preserve"> (C)</t>
    </r>
  </si>
  <si>
    <r>
      <t xml:space="preserve">IMPORTE UNITARIO OFERTADO TERCER AÑO
 </t>
    </r>
    <r>
      <rPr>
        <b/>
        <sz val="11"/>
        <color theme="1"/>
        <rFont val="Calibri"/>
        <family val="2"/>
        <scheme val="minor"/>
      </rPr>
      <t>(D)</t>
    </r>
  </si>
  <si>
    <t>TOTAL OFERTADO SEGUNDO AÑO DE CONTRATO IVA EXCLUIDO 
(A X C)</t>
  </si>
  <si>
    <t>TOTAL OFERTADO TERCER AÑO DE CONTRATO IVA EXCLUIDO
 (A X D)</t>
  </si>
  <si>
    <t>TOTAL OFERTADO PRIMER AÑO DE CONTRATO IVA EXCLUIDO 
(A X B)</t>
  </si>
  <si>
    <t>PRECIO TOTAL OFERTADO  (IVA EXCLUIDO)
(Total ofertado: 1 er año + Total 2 do año + Total 3 er año)</t>
  </si>
  <si>
    <t>TOTAL OFERTADO MANTENIMIENTO PREVENTIVO EXCLUIDO</t>
  </si>
  <si>
    <t>OFERTA IVA EXCLUIDO</t>
  </si>
  <si>
    <t>IMPORTE TOTAL TERCER AÑO DE CONTRATO IVA EXCLUIDO</t>
  </si>
  <si>
    <t>IMPORTE TOTAL SEGUNDO AÑO DE CONTRATO IVA EXCLUIDO</t>
  </si>
  <si>
    <t>IMPORTE TOTAL PRIMER AÑO DE CONTRATO IVA EXCLUIDO</t>
  </si>
  <si>
    <r>
      <t xml:space="preserve">IMPORTE </t>
    </r>
    <r>
      <rPr>
        <b/>
        <sz val="11"/>
        <color theme="1"/>
        <rFont val="Calibri"/>
        <family val="2"/>
        <scheme val="minor"/>
      </rPr>
      <t>UNITARIO</t>
    </r>
    <r>
      <rPr>
        <sz val="11"/>
        <color theme="1"/>
        <rFont val="Calibri"/>
        <family val="2"/>
        <scheme val="minor"/>
      </rPr>
      <t xml:space="preserve"> MÁXIMO PRIMER AÑO (IVA EXCLUIDO)</t>
    </r>
  </si>
  <si>
    <r>
      <t xml:space="preserve">IMPORTE </t>
    </r>
    <r>
      <rPr>
        <b/>
        <sz val="11"/>
        <color theme="1"/>
        <rFont val="Calibri"/>
        <family val="2"/>
        <scheme val="minor"/>
      </rPr>
      <t>UNITARIO</t>
    </r>
    <r>
      <rPr>
        <sz val="11"/>
        <color theme="1"/>
        <rFont val="Calibri"/>
        <family val="2"/>
        <scheme val="minor"/>
      </rPr>
      <t xml:space="preserve"> MÁXIMO SEGUNDO AÑO  (IVA EXCLUIDO)</t>
    </r>
  </si>
  <si>
    <r>
      <t xml:space="preserve">IMPORTE </t>
    </r>
    <r>
      <rPr>
        <b/>
        <sz val="11"/>
        <color theme="1"/>
        <rFont val="Calibri"/>
        <family val="2"/>
        <scheme val="minor"/>
      </rPr>
      <t>UNITARIO</t>
    </r>
    <r>
      <rPr>
        <sz val="11"/>
        <color theme="1"/>
        <rFont val="Calibri"/>
        <family val="2"/>
        <scheme val="minor"/>
      </rPr>
      <t xml:space="preserve"> MÁXIMO TERCER AÑO  (IVA EXCLUIDO)</t>
    </r>
  </si>
  <si>
    <t>TOTAL PRESUPUESTO BASE DE LICITACIÓN IVA EXCLUIDO</t>
  </si>
  <si>
    <t>TOTAL OFERTADO IVA EXCLUIDO</t>
  </si>
  <si>
    <t>TOTAL PRESUPUESTO MÁXIMO LICITACIÓN DE (IVA EXCLUIDO)
(3 AÑOS)</t>
  </si>
  <si>
    <t>TOTAL MANTENIMIENTO PREVENTIVO IVA EXCLUIDO</t>
  </si>
  <si>
    <t>CORRECTIVOS Y MEJORAS</t>
  </si>
  <si>
    <t xml:space="preserve">Para facilitar la correcta elaboración de su propuesta económica, se adjunta la Ficha de precios  en formato electrónico (.XLS), donde los ofertantes pueden cumplimentar los precios unitarios ofertados y obtendrán de forma automática, el importe total de su propuesta. 	</t>
  </si>
  <si>
    <t>Las celdas  de estan archivo estan bloqueadas, el ofertante solo debera incluir el precio unitario para cada año (celda sombreada en color  amarillo)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</si>
</sst>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000000"/>
      <name val="Calibri"/>
      <family val="2"/>
    </font>
    <font>
      <sz val="9"/>
      <color theme="1"/>
      <name val="Calibri"/>
      <family val="2"/>
      <scheme val="minor"/>
    </font>
    <font>
      <sz val="9"/>
      <color theme="1"/>
      <name val="Calibri"/>
      <family val="2"/>
    </font>
    <font>
      <b/>
      <sz val="14"/>
      <color theme="0"/>
      <name val="Calibri"/>
      <family val="2"/>
      <scheme val="minor"/>
    </font>
    <font>
      <sz val="11"/>
      <color theme="1"/>
      <name val="Calibri"/>
      <family val="2"/>
    </font>
    <font>
      <sz val="11"/>
      <color rgb="FFFF0000"/>
      <name val="Calibri"/>
      <family val="2"/>
    </font>
    <font>
      <sz val="11"/>
      <color rgb="FF000000"/>
      <name val="Calibri"/>
      <family val="2"/>
    </font>
    <font>
      <b/>
      <sz val="14"/>
      <color theme="1"/>
      <name val="Calibri"/>
      <family val="2"/>
      <scheme val="minor"/>
    </font>
    <font>
      <b/>
      <sz val="2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6"/>
      <color theme="1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/>
        <bgColor indexed="64"/>
      </patternFill>
    </fill>
  </fills>
  <borders count="46">
    <border>
      <left/>
      <right/>
      <top/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 style="thick">
        <color theme="0"/>
      </left>
      <right style="thick">
        <color theme="0"/>
      </right>
      <top/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/>
      <top/>
      <bottom/>
      <diagonal/>
    </border>
    <border>
      <left style="thick">
        <color theme="0"/>
      </left>
      <right style="thick">
        <color theme="0"/>
      </right>
      <top style="thick">
        <color theme="4"/>
      </top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/>
      <diagonal/>
    </border>
    <border>
      <left/>
      <right/>
      <top style="thick">
        <color theme="0"/>
      </top>
      <bottom style="thick">
        <color theme="0"/>
      </bottom>
      <diagonal/>
    </border>
    <border>
      <left style="thick">
        <color theme="0"/>
      </left>
      <right/>
      <top/>
      <bottom style="thick">
        <color theme="0"/>
      </bottom>
      <diagonal/>
    </border>
    <border>
      <left/>
      <right style="thick">
        <color theme="0"/>
      </right>
      <top/>
      <bottom/>
      <diagonal/>
    </border>
    <border>
      <left style="thick">
        <color theme="0"/>
      </left>
      <right style="thick">
        <color theme="0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theme="0"/>
      </right>
      <top style="medium">
        <color indexed="64"/>
      </top>
      <bottom style="medium">
        <color indexed="64"/>
      </bottom>
      <diagonal/>
    </border>
    <border>
      <left style="thick">
        <color theme="0"/>
      </left>
      <right style="thick">
        <color theme="0"/>
      </right>
      <top style="medium">
        <color indexed="64"/>
      </top>
      <bottom style="medium">
        <color indexed="64"/>
      </bottom>
      <diagonal/>
    </border>
    <border>
      <left style="thick">
        <color theme="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theme="0"/>
      </right>
      <top/>
      <bottom/>
      <diagonal/>
    </border>
    <border>
      <left style="thick">
        <color theme="0"/>
      </left>
      <right style="thick">
        <color theme="0"/>
      </right>
      <top style="medium">
        <color indexed="64"/>
      </top>
      <bottom/>
      <diagonal/>
    </border>
    <border>
      <left style="thick">
        <color theme="0"/>
      </left>
      <right/>
      <top style="medium">
        <color indexed="64"/>
      </top>
      <bottom/>
      <diagonal/>
    </border>
    <border>
      <left style="medium">
        <color indexed="64"/>
      </left>
      <right style="thick">
        <color theme="0"/>
      </right>
      <top style="medium">
        <color indexed="64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medium">
        <color indexed="64"/>
      </top>
      <bottom style="thick">
        <color theme="0"/>
      </bottom>
      <diagonal/>
    </border>
    <border>
      <left style="thick">
        <color theme="0"/>
      </left>
      <right style="medium">
        <color indexed="64"/>
      </right>
      <top style="medium">
        <color indexed="64"/>
      </top>
      <bottom style="thick">
        <color theme="0"/>
      </bottom>
      <diagonal/>
    </border>
    <border>
      <left style="medium">
        <color indexed="64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medium">
        <color indexed="64"/>
      </left>
      <right style="thick">
        <color theme="0"/>
      </right>
      <top style="thick">
        <color theme="0"/>
      </top>
      <bottom/>
      <diagonal/>
    </border>
    <border>
      <left style="medium">
        <color indexed="64"/>
      </left>
      <right style="thick">
        <color theme="0"/>
      </right>
      <top style="thick">
        <color theme="4"/>
      </top>
      <bottom style="thick">
        <color theme="0"/>
      </bottom>
      <diagonal/>
    </border>
    <border>
      <left style="medium">
        <color indexed="64"/>
      </left>
      <right style="thick">
        <color theme="0"/>
      </right>
      <top style="thick">
        <color theme="0"/>
      </top>
      <bottom style="medium">
        <color indexed="64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ck">
        <color theme="0"/>
      </right>
      <top style="medium">
        <color indexed="64"/>
      </top>
      <bottom style="medium">
        <color indexed="64"/>
      </bottom>
      <diagonal/>
    </border>
    <border>
      <left style="thick">
        <color theme="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theme="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ck">
        <color theme="0"/>
      </bottom>
      <diagonal/>
    </border>
    <border>
      <left style="thick">
        <color theme="0"/>
      </left>
      <right/>
      <top style="medium">
        <color indexed="64"/>
      </top>
      <bottom style="thick">
        <color theme="0"/>
      </bottom>
      <diagonal/>
    </border>
    <border>
      <left style="medium">
        <color indexed="64"/>
      </left>
      <right/>
      <top style="thick">
        <color theme="0"/>
      </top>
      <bottom style="medium">
        <color indexed="64"/>
      </bottom>
      <diagonal/>
    </border>
    <border>
      <left/>
      <right/>
      <top style="thick">
        <color theme="0"/>
      </top>
      <bottom style="medium">
        <color indexed="64"/>
      </bottom>
      <diagonal/>
    </border>
    <border>
      <left/>
      <right style="thick">
        <color theme="0"/>
      </right>
      <top style="thick">
        <color theme="0"/>
      </top>
      <bottom style="medium">
        <color indexed="64"/>
      </bottom>
      <diagonal/>
    </border>
    <border>
      <left style="thick">
        <color theme="0"/>
      </left>
      <right/>
      <top style="thick">
        <color theme="0"/>
      </top>
      <bottom style="medium">
        <color indexed="64"/>
      </bottom>
      <diagonal/>
    </border>
    <border>
      <left style="thick">
        <color theme="0"/>
      </left>
      <right style="medium">
        <color indexed="64"/>
      </right>
      <top style="thick">
        <color theme="0"/>
      </top>
      <bottom style="medium">
        <color indexed="64"/>
      </bottom>
      <diagonal/>
    </border>
  </borders>
  <cellStyleXfs count="1">
    <xf numFmtId="0" fontId="0" fillId="0" borderId="0"/>
  </cellStyleXfs>
  <cellXfs count="151">
    <xf numFmtId="0" fontId="0" fillId="0" borderId="0" xfId="0"/>
    <xf numFmtId="0" fontId="0" fillId="0" borderId="0" xfId="0" applyAlignment="1">
      <alignment horizontal="center"/>
    </xf>
    <xf numFmtId="0" fontId="2" fillId="4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1" fontId="3" fillId="5" borderId="1" xfId="0" applyNumberFormat="1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164" fontId="0" fillId="11" borderId="1" xfId="0" applyNumberForma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1" fontId="3" fillId="5" borderId="7" xfId="0" applyNumberFormat="1" applyFont="1" applyFill="1" applyBorder="1" applyAlignment="1">
      <alignment horizontal="center"/>
    </xf>
    <xf numFmtId="0" fontId="0" fillId="0" borderId="5" xfId="0" applyBorder="1"/>
    <xf numFmtId="164" fontId="0" fillId="11" borderId="3" xfId="0" applyNumberFormat="1" applyFill="1" applyBorder="1" applyAlignment="1">
      <alignment horizontal="center" vertical="center"/>
    </xf>
    <xf numFmtId="164" fontId="0" fillId="16" borderId="1" xfId="0" applyNumberFormat="1" applyFill="1" applyBorder="1" applyAlignment="1">
      <alignment horizontal="center" vertical="center"/>
    </xf>
    <xf numFmtId="164" fontId="0" fillId="16" borderId="3" xfId="0" applyNumberFormat="1" applyFill="1" applyBorder="1" applyAlignment="1">
      <alignment horizontal="center" vertical="center"/>
    </xf>
    <xf numFmtId="164" fontId="0" fillId="17" borderId="3" xfId="0" applyNumberFormat="1" applyFill="1" applyBorder="1" applyAlignment="1">
      <alignment horizontal="center" vertical="center"/>
    </xf>
    <xf numFmtId="164" fontId="0" fillId="0" borderId="1" xfId="0" applyNumberFormat="1" applyBorder="1"/>
    <xf numFmtId="164" fontId="0" fillId="0" borderId="0" xfId="0" applyNumberFormat="1"/>
    <xf numFmtId="0" fontId="0" fillId="0" borderId="4" xfId="0" applyBorder="1"/>
    <xf numFmtId="0" fontId="0" fillId="0" borderId="10" xfId="0" applyBorder="1"/>
    <xf numFmtId="0" fontId="5" fillId="3" borderId="20" xfId="0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horizontal="center" vertical="center" wrapText="1"/>
    </xf>
    <xf numFmtId="0" fontId="10" fillId="14" borderId="0" xfId="0" applyFont="1" applyFill="1" applyAlignment="1">
      <alignment vertical="center" wrapText="1"/>
    </xf>
    <xf numFmtId="0" fontId="5" fillId="14" borderId="0" xfId="0" applyFont="1" applyFill="1" applyAlignment="1">
      <alignment horizontal="center" vertical="center" wrapText="1"/>
    </xf>
    <xf numFmtId="0" fontId="0" fillId="0" borderId="8" xfId="0" applyBorder="1"/>
    <xf numFmtId="0" fontId="1" fillId="10" borderId="23" xfId="0" applyFont="1" applyFill="1" applyBorder="1" applyAlignment="1">
      <alignment horizontal="center" vertical="center"/>
    </xf>
    <xf numFmtId="0" fontId="1" fillId="7" borderId="12" xfId="0" applyFont="1" applyFill="1" applyBorder="1" applyAlignment="1">
      <alignment horizontal="center" vertical="center" wrapText="1"/>
    </xf>
    <xf numFmtId="0" fontId="0" fillId="6" borderId="24" xfId="0" applyFill="1" applyBorder="1" applyAlignment="1">
      <alignment horizontal="center" vertical="center" wrapText="1"/>
    </xf>
    <xf numFmtId="0" fontId="1" fillId="6" borderId="24" xfId="0" applyFont="1" applyFill="1" applyBorder="1" applyAlignment="1">
      <alignment horizontal="center" vertical="center" wrapText="1"/>
    </xf>
    <xf numFmtId="0" fontId="6" fillId="6" borderId="24" xfId="0" applyFont="1" applyFill="1" applyBorder="1" applyAlignment="1">
      <alignment horizontal="center" vertical="center" wrapText="1"/>
    </xf>
    <xf numFmtId="0" fontId="0" fillId="6" borderId="25" xfId="0" applyFill="1" applyBorder="1" applyAlignment="1">
      <alignment horizontal="center" vertical="center" wrapText="1"/>
    </xf>
    <xf numFmtId="0" fontId="0" fillId="13" borderId="24" xfId="0" applyFill="1" applyBorder="1" applyAlignment="1">
      <alignment horizontal="center" vertical="center" wrapText="1"/>
    </xf>
    <xf numFmtId="0" fontId="0" fillId="5" borderId="24" xfId="0" applyFill="1" applyBorder="1" applyAlignment="1">
      <alignment horizontal="center" vertical="center" wrapText="1"/>
    </xf>
    <xf numFmtId="0" fontId="1" fillId="18" borderId="19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9" borderId="26" xfId="0" applyFill="1" applyBorder="1" applyAlignment="1">
      <alignment horizontal="center"/>
    </xf>
    <xf numFmtId="0" fontId="2" fillId="4" borderId="27" xfId="0" applyFont="1" applyFill="1" applyBorder="1" applyAlignment="1">
      <alignment horizontal="center" vertical="center"/>
    </xf>
    <xf numFmtId="164" fontId="0" fillId="16" borderId="27" xfId="0" applyNumberFormat="1" applyFill="1" applyBorder="1" applyAlignment="1">
      <alignment horizontal="center" vertical="center"/>
    </xf>
    <xf numFmtId="164" fontId="0" fillId="11" borderId="27" xfId="0" applyNumberFormat="1" applyFill="1" applyBorder="1" applyAlignment="1">
      <alignment horizontal="center" vertical="center"/>
    </xf>
    <xf numFmtId="0" fontId="0" fillId="9" borderId="29" xfId="0" applyFill="1" applyBorder="1" applyAlignment="1">
      <alignment horizontal="center"/>
    </xf>
    <xf numFmtId="0" fontId="0" fillId="9" borderId="30" xfId="0" applyFill="1" applyBorder="1" applyAlignment="1">
      <alignment horizontal="center"/>
    </xf>
    <xf numFmtId="0" fontId="0" fillId="2" borderId="31" xfId="0" applyFill="1" applyBorder="1" applyAlignment="1">
      <alignment horizontal="center"/>
    </xf>
    <xf numFmtId="0" fontId="0" fillId="2" borderId="29" xfId="0" applyFill="1" applyBorder="1" applyAlignment="1">
      <alignment horizontal="center"/>
    </xf>
    <xf numFmtId="0" fontId="0" fillId="2" borderId="32" xfId="0" applyFill="1" applyBorder="1" applyAlignment="1">
      <alignment horizontal="center"/>
    </xf>
    <xf numFmtId="0" fontId="2" fillId="2" borderId="33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8" borderId="13" xfId="0" applyFill="1" applyBorder="1" applyAlignment="1">
      <alignment horizontal="center" vertical="center"/>
    </xf>
    <xf numFmtId="1" fontId="3" fillId="2" borderId="2" xfId="0" applyNumberFormat="1" applyFont="1" applyFill="1" applyBorder="1" applyAlignment="1">
      <alignment horizontal="center"/>
    </xf>
    <xf numFmtId="0" fontId="0" fillId="0" borderId="3" xfId="0" applyBorder="1"/>
    <xf numFmtId="164" fontId="0" fillId="16" borderId="1" xfId="0" applyNumberFormat="1" applyFill="1" applyBorder="1" applyAlignment="1">
      <alignment horizontal="center" vertical="center" wrapText="1"/>
    </xf>
    <xf numFmtId="3" fontId="0" fillId="16" borderId="3" xfId="0" applyNumberFormat="1" applyFill="1" applyBorder="1" applyAlignment="1">
      <alignment horizontal="center" vertical="center"/>
    </xf>
    <xf numFmtId="164" fontId="0" fillId="6" borderId="1" xfId="0" applyNumberFormat="1" applyFill="1" applyBorder="1" applyAlignment="1">
      <alignment horizontal="center" vertical="center" wrapText="1"/>
    </xf>
    <xf numFmtId="3" fontId="0" fillId="16" borderId="27" xfId="0" applyNumberFormat="1" applyFill="1" applyBorder="1" applyAlignment="1">
      <alignment horizontal="center" vertical="center"/>
    </xf>
    <xf numFmtId="164" fontId="0" fillId="16" borderId="27" xfId="0" applyNumberFormat="1" applyFill="1" applyBorder="1" applyAlignment="1">
      <alignment horizontal="center" vertical="center" wrapText="1"/>
    </xf>
    <xf numFmtId="164" fontId="0" fillId="6" borderId="27" xfId="0" applyNumberFormat="1" applyFill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0" fillId="12" borderId="3" xfId="0" applyFill="1" applyBorder="1"/>
    <xf numFmtId="164" fontId="0" fillId="6" borderId="27" xfId="0" applyNumberFormat="1" applyFill="1" applyBorder="1" applyAlignment="1">
      <alignment horizontal="center" vertical="center"/>
    </xf>
    <xf numFmtId="0" fontId="11" fillId="14" borderId="24" xfId="0" applyFont="1" applyFill="1" applyBorder="1" applyAlignment="1">
      <alignment horizontal="center" vertical="center" wrapText="1"/>
    </xf>
    <xf numFmtId="164" fontId="0" fillId="6" borderId="3" xfId="0" applyNumberFormat="1" applyFill="1" applyBorder="1" applyAlignment="1">
      <alignment horizontal="center" vertical="center"/>
    </xf>
    <xf numFmtId="3" fontId="0" fillId="16" borderId="1" xfId="0" applyNumberFormat="1" applyFill="1" applyBorder="1" applyAlignment="1">
      <alignment horizontal="center" vertical="center" wrapText="1"/>
    </xf>
    <xf numFmtId="164" fontId="0" fillId="6" borderId="1" xfId="0" applyNumberFormat="1" applyFill="1" applyBorder="1" applyAlignment="1">
      <alignment horizontal="center" vertical="center"/>
    </xf>
    <xf numFmtId="164" fontId="0" fillId="17" borderId="27" xfId="0" applyNumberFormat="1" applyFill="1" applyBorder="1" applyAlignment="1">
      <alignment horizontal="center" vertical="center"/>
    </xf>
    <xf numFmtId="164" fontId="0" fillId="17" borderId="1" xfId="0" applyNumberFormat="1" applyFill="1" applyBorder="1" applyAlignment="1">
      <alignment horizontal="center" vertical="center"/>
    </xf>
    <xf numFmtId="0" fontId="0" fillId="12" borderId="1" xfId="0" applyFill="1" applyBorder="1" applyAlignment="1">
      <alignment horizontal="center"/>
    </xf>
    <xf numFmtId="0" fontId="0" fillId="12" borderId="1" xfId="0" applyFill="1" applyBorder="1"/>
    <xf numFmtId="0" fontId="0" fillId="12" borderId="1" xfId="0" applyFill="1" applyBorder="1" applyAlignment="1">
      <alignment horizontal="right"/>
    </xf>
    <xf numFmtId="0" fontId="0" fillId="12" borderId="0" xfId="0" applyFill="1" applyAlignment="1">
      <alignment horizontal="center"/>
    </xf>
    <xf numFmtId="164" fontId="0" fillId="12" borderId="1" xfId="0" applyNumberFormat="1" applyFill="1" applyBorder="1"/>
    <xf numFmtId="0" fontId="0" fillId="12" borderId="0" xfId="0" applyFill="1" applyAlignment="1">
      <alignment horizontal="left"/>
    </xf>
    <xf numFmtId="0" fontId="0" fillId="12" borderId="0" xfId="0" applyFill="1" applyAlignment="1">
      <alignment vertical="center"/>
    </xf>
    <xf numFmtId="164" fontId="1" fillId="12" borderId="1" xfId="0" applyNumberFormat="1" applyFont="1" applyFill="1" applyBorder="1"/>
    <xf numFmtId="164" fontId="0" fillId="18" borderId="28" xfId="0" applyNumberFormat="1" applyFill="1" applyBorder="1" applyAlignment="1">
      <alignment horizontal="center" vertical="center"/>
    </xf>
    <xf numFmtId="0" fontId="0" fillId="12" borderId="3" xfId="0" applyFill="1" applyBorder="1" applyAlignment="1">
      <alignment horizontal="center"/>
    </xf>
    <xf numFmtId="0" fontId="0" fillId="0" borderId="15" xfId="0" applyBorder="1"/>
    <xf numFmtId="164" fontId="9" fillId="8" borderId="37" xfId="0" applyNumberFormat="1" applyFont="1" applyFill="1" applyBorder="1" applyAlignment="1">
      <alignment horizontal="center"/>
    </xf>
    <xf numFmtId="164" fontId="9" fillId="8" borderId="9" xfId="0" applyNumberFormat="1" applyFont="1" applyFill="1" applyBorder="1" applyAlignment="1">
      <alignment horizontal="center"/>
    </xf>
    <xf numFmtId="0" fontId="0" fillId="0" borderId="14" xfId="0" applyBorder="1"/>
    <xf numFmtId="0" fontId="0" fillId="0" borderId="10" xfId="0" applyBorder="1" applyAlignment="1">
      <alignment horizontal="center"/>
    </xf>
    <xf numFmtId="3" fontId="0" fillId="16" borderId="12" xfId="0" applyNumberFormat="1" applyFill="1" applyBorder="1" applyAlignment="1">
      <alignment horizontal="center" vertical="center"/>
    </xf>
    <xf numFmtId="164" fontId="0" fillId="6" borderId="12" xfId="0" applyNumberFormat="1" applyFill="1" applyBorder="1" applyAlignment="1">
      <alignment horizontal="center" vertical="center"/>
    </xf>
    <xf numFmtId="164" fontId="0" fillId="16" borderId="2" xfId="0" applyNumberFormat="1" applyFill="1" applyBorder="1" applyAlignment="1">
      <alignment horizontal="center" vertical="center" wrapText="1"/>
    </xf>
    <xf numFmtId="164" fontId="0" fillId="16" borderId="12" xfId="0" applyNumberFormat="1" applyFill="1" applyBorder="1" applyAlignment="1">
      <alignment horizontal="center" vertical="center"/>
    </xf>
    <xf numFmtId="164" fontId="0" fillId="16" borderId="2" xfId="0" applyNumberFormat="1" applyFill="1" applyBorder="1" applyAlignment="1">
      <alignment horizontal="center" vertical="center"/>
    </xf>
    <xf numFmtId="164" fontId="0" fillId="17" borderId="12" xfId="0" applyNumberFormat="1" applyFill="1" applyBorder="1" applyAlignment="1">
      <alignment horizontal="center" vertical="center"/>
    </xf>
    <xf numFmtId="164" fontId="0" fillId="11" borderId="2" xfId="0" applyNumberFormat="1" applyFill="1" applyBorder="1" applyAlignment="1">
      <alignment horizontal="center" vertical="center"/>
    </xf>
    <xf numFmtId="164" fontId="0" fillId="11" borderId="12" xfId="0" applyNumberFormat="1" applyFill="1" applyBorder="1" applyAlignment="1">
      <alignment horizontal="center" vertical="center"/>
    </xf>
    <xf numFmtId="164" fontId="0" fillId="6" borderId="24" xfId="0" applyNumberFormat="1" applyFill="1" applyBorder="1" applyAlignment="1">
      <alignment horizontal="center" vertical="center"/>
    </xf>
    <xf numFmtId="164" fontId="0" fillId="18" borderId="38" xfId="0" applyNumberFormat="1" applyFill="1" applyBorder="1" applyAlignment="1">
      <alignment horizontal="center" vertical="center"/>
    </xf>
    <xf numFmtId="0" fontId="0" fillId="12" borderId="6" xfId="0" applyFill="1" applyBorder="1" applyAlignment="1">
      <alignment horizontal="left"/>
    </xf>
    <xf numFmtId="164" fontId="1" fillId="12" borderId="0" xfId="0" applyNumberFormat="1" applyFont="1" applyFill="1" applyAlignment="1">
      <alignment horizontal="center"/>
    </xf>
    <xf numFmtId="164" fontId="1" fillId="12" borderId="11" xfId="0" applyNumberFormat="1" applyFont="1" applyFill="1" applyBorder="1" applyAlignment="1">
      <alignment horizontal="center"/>
    </xf>
    <xf numFmtId="164" fontId="1" fillId="12" borderId="12" xfId="0" applyNumberFormat="1" applyFont="1" applyFill="1" applyBorder="1" applyAlignment="1">
      <alignment horizontal="center"/>
    </xf>
    <xf numFmtId="164" fontId="1" fillId="12" borderId="3" xfId="0" applyNumberFormat="1" applyFont="1" applyFill="1" applyBorder="1" applyAlignment="1">
      <alignment horizontal="center"/>
    </xf>
    <xf numFmtId="0" fontId="0" fillId="0" borderId="12" xfId="0" applyBorder="1"/>
    <xf numFmtId="0" fontId="0" fillId="15" borderId="39" xfId="0" applyFill="1" applyBorder="1" applyAlignment="1">
      <alignment horizontal="center" vertical="center" wrapText="1"/>
    </xf>
    <xf numFmtId="164" fontId="1" fillId="19" borderId="27" xfId="0" applyNumberFormat="1" applyFont="1" applyFill="1" applyBorder="1" applyAlignment="1">
      <alignment horizontal="center"/>
    </xf>
    <xf numFmtId="164" fontId="1" fillId="13" borderId="27" xfId="0" applyNumberFormat="1" applyFont="1" applyFill="1" applyBorder="1" applyAlignment="1">
      <alignment horizontal="center" vertical="center"/>
    </xf>
    <xf numFmtId="164" fontId="1" fillId="19" borderId="27" xfId="0" applyNumberFormat="1" applyFont="1" applyFill="1" applyBorder="1" applyAlignment="1">
      <alignment horizontal="center" vertical="center"/>
    </xf>
    <xf numFmtId="164" fontId="1" fillId="13" borderId="27" xfId="0" applyNumberFormat="1" applyFont="1" applyFill="1" applyBorder="1" applyAlignment="1">
      <alignment horizontal="center"/>
    </xf>
    <xf numFmtId="0" fontId="0" fillId="15" borderId="40" xfId="0" applyFill="1" applyBorder="1" applyAlignment="1">
      <alignment horizontal="center" vertical="center" wrapText="1"/>
    </xf>
    <xf numFmtId="164" fontId="1" fillId="6" borderId="27" xfId="0" applyNumberFormat="1" applyFont="1" applyFill="1" applyBorder="1" applyAlignment="1">
      <alignment horizontal="center" vertical="center"/>
    </xf>
    <xf numFmtId="0" fontId="0" fillId="19" borderId="27" xfId="0" applyFill="1" applyBorder="1"/>
    <xf numFmtId="0" fontId="0" fillId="15" borderId="41" xfId="0" applyFill="1" applyBorder="1" applyAlignment="1">
      <alignment horizontal="center" vertical="center" wrapText="1"/>
    </xf>
    <xf numFmtId="164" fontId="1" fillId="13" borderId="33" xfId="0" applyNumberFormat="1" applyFont="1" applyFill="1" applyBorder="1" applyAlignment="1">
      <alignment horizontal="center"/>
    </xf>
    <xf numFmtId="0" fontId="0" fillId="15" borderId="44" xfId="0" applyFill="1" applyBorder="1" applyAlignment="1">
      <alignment horizontal="center" vertical="center" wrapText="1"/>
    </xf>
    <xf numFmtId="164" fontId="9" fillId="20" borderId="37" xfId="0" applyNumberFormat="1" applyFont="1" applyFill="1" applyBorder="1"/>
    <xf numFmtId="0" fontId="1" fillId="16" borderId="24" xfId="0" applyFont="1" applyFill="1" applyBorder="1" applyAlignment="1">
      <alignment horizontal="center" vertical="center" wrapText="1"/>
    </xf>
    <xf numFmtId="164" fontId="0" fillId="18" borderId="27" xfId="0" applyNumberFormat="1" applyFill="1" applyBorder="1" applyAlignment="1" applyProtection="1">
      <alignment horizontal="center" vertical="center" wrapText="1"/>
      <protection locked="0"/>
    </xf>
    <xf numFmtId="164" fontId="0" fillId="18" borderId="1" xfId="0" applyNumberFormat="1" applyFill="1" applyBorder="1" applyAlignment="1" applyProtection="1">
      <alignment horizontal="center" vertical="center" wrapText="1"/>
      <protection locked="0"/>
    </xf>
    <xf numFmtId="164" fontId="0" fillId="18" borderId="3" xfId="0" applyNumberFormat="1" applyFill="1" applyBorder="1" applyAlignment="1" applyProtection="1">
      <alignment horizontal="center" vertical="center"/>
      <protection locked="0"/>
    </xf>
    <xf numFmtId="164" fontId="0" fillId="18" borderId="12" xfId="0" applyNumberFormat="1" applyFill="1" applyBorder="1" applyAlignment="1" applyProtection="1">
      <alignment horizontal="center" vertical="center"/>
      <protection locked="0"/>
    </xf>
    <xf numFmtId="164" fontId="0" fillId="18" borderId="27" xfId="0" applyNumberFormat="1" applyFill="1" applyBorder="1" applyAlignment="1" applyProtection="1">
      <alignment horizontal="center" vertical="center"/>
      <protection locked="0"/>
    </xf>
    <xf numFmtId="164" fontId="0" fillId="0" borderId="45" xfId="0" applyNumberFormat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0" fontId="12" fillId="3" borderId="19" xfId="0" applyFont="1" applyFill="1" applyBorder="1" applyAlignment="1">
      <alignment horizontal="center" vertical="center" wrapText="1"/>
    </xf>
    <xf numFmtId="9" fontId="13" fillId="13" borderId="17" xfId="0" applyNumberFormat="1" applyFont="1" applyFill="1" applyBorder="1" applyAlignment="1">
      <alignment horizontal="center" vertical="center"/>
    </xf>
    <xf numFmtId="9" fontId="13" fillId="13" borderId="18" xfId="0" applyNumberFormat="1" applyFont="1" applyFill="1" applyBorder="1" applyAlignment="1">
      <alignment horizontal="center" vertical="center"/>
    </xf>
    <xf numFmtId="9" fontId="13" fillId="13" borderId="19" xfId="0" applyNumberFormat="1" applyFont="1" applyFill="1" applyBorder="1" applyAlignment="1">
      <alignment horizontal="center" vertical="center"/>
    </xf>
    <xf numFmtId="9" fontId="13" fillId="13" borderId="20" xfId="0" applyNumberFormat="1" applyFont="1" applyFill="1" applyBorder="1" applyAlignment="1">
      <alignment horizontal="center" vertical="center"/>
    </xf>
    <xf numFmtId="9" fontId="13" fillId="13" borderId="21" xfId="0" applyNumberFormat="1" applyFont="1" applyFill="1" applyBorder="1" applyAlignment="1">
      <alignment horizontal="center" vertical="center"/>
    </xf>
    <xf numFmtId="9" fontId="13" fillId="13" borderId="22" xfId="0" applyNumberFormat="1" applyFont="1" applyFill="1" applyBorder="1" applyAlignment="1">
      <alignment horizontal="center" vertical="center"/>
    </xf>
    <xf numFmtId="0" fontId="5" fillId="14" borderId="17" xfId="0" applyFont="1" applyFill="1" applyBorder="1" applyAlignment="1">
      <alignment horizontal="center" vertical="center" wrapText="1"/>
    </xf>
    <xf numFmtId="0" fontId="5" fillId="14" borderId="18" xfId="0" applyFont="1" applyFill="1" applyBorder="1" applyAlignment="1">
      <alignment horizontal="center" vertical="center" wrapText="1"/>
    </xf>
    <xf numFmtId="0" fontId="5" fillId="14" borderId="19" xfId="0" applyFont="1" applyFill="1" applyBorder="1" applyAlignment="1">
      <alignment horizontal="center" vertical="center" wrapText="1"/>
    </xf>
    <xf numFmtId="0" fontId="5" fillId="14" borderId="20" xfId="0" applyFont="1" applyFill="1" applyBorder="1" applyAlignment="1">
      <alignment horizontal="center" vertical="center" wrapText="1"/>
    </xf>
    <xf numFmtId="0" fontId="5" fillId="14" borderId="21" xfId="0" applyFont="1" applyFill="1" applyBorder="1" applyAlignment="1">
      <alignment horizontal="center" vertical="center" wrapText="1"/>
    </xf>
    <xf numFmtId="0" fontId="5" fillId="14" borderId="22" xfId="0" applyFont="1" applyFill="1" applyBorder="1" applyAlignment="1">
      <alignment horizontal="center" vertical="center" wrapText="1"/>
    </xf>
    <xf numFmtId="164" fontId="1" fillId="0" borderId="42" xfId="0" applyNumberFormat="1" applyFont="1" applyBorder="1" applyAlignment="1">
      <alignment horizontal="center" vertical="center"/>
    </xf>
    <xf numFmtId="164" fontId="1" fillId="0" borderId="43" xfId="0" applyNumberFormat="1" applyFont="1" applyBorder="1" applyAlignment="1">
      <alignment horizontal="center" vertical="center"/>
    </xf>
    <xf numFmtId="0" fontId="1" fillId="0" borderId="16" xfId="0" applyFont="1" applyBorder="1" applyAlignment="1">
      <alignment horizontal="center"/>
    </xf>
    <xf numFmtId="0" fontId="1" fillId="0" borderId="35" xfId="0" applyFont="1" applyBorder="1" applyAlignment="1">
      <alignment horizontal="center"/>
    </xf>
    <xf numFmtId="0" fontId="1" fillId="0" borderId="36" xfId="0" applyFont="1" applyBorder="1" applyAlignment="1">
      <alignment horizontal="center"/>
    </xf>
    <xf numFmtId="164" fontId="1" fillId="13" borderId="44" xfId="0" applyNumberFormat="1" applyFont="1" applyFill="1" applyBorder="1" applyAlignment="1">
      <alignment horizontal="center" vertical="center"/>
    </xf>
    <xf numFmtId="164" fontId="1" fillId="13" borderId="43" xfId="0" applyNumberFormat="1" applyFont="1" applyFill="1" applyBorder="1" applyAlignment="1">
      <alignment horizontal="center" vertical="center"/>
    </xf>
    <xf numFmtId="164" fontId="1" fillId="12" borderId="0" xfId="0" applyNumberFormat="1" applyFont="1" applyFill="1" applyAlignment="1">
      <alignment horizontal="center"/>
    </xf>
    <xf numFmtId="164" fontId="1" fillId="12" borderId="11" xfId="0" applyNumberFormat="1" applyFont="1" applyFill="1" applyBorder="1" applyAlignment="1">
      <alignment horizontal="center"/>
    </xf>
    <xf numFmtId="164" fontId="1" fillId="12" borderId="6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164" fontId="9" fillId="8" borderId="10" xfId="0" applyNumberFormat="1" applyFont="1" applyFill="1" applyBorder="1" applyAlignment="1">
      <alignment horizontal="center"/>
    </xf>
    <xf numFmtId="164" fontId="9" fillId="8" borderId="5" xfId="0" applyNumberFormat="1" applyFont="1" applyFill="1" applyBorder="1" applyAlignment="1">
      <alignment horizontal="center"/>
    </xf>
    <xf numFmtId="164" fontId="1" fillId="13" borderId="42" xfId="0" applyNumberFormat="1" applyFont="1" applyFill="1" applyBorder="1" applyAlignment="1">
      <alignment horizontal="center" vertical="center"/>
    </xf>
    <xf numFmtId="0" fontId="1" fillId="12" borderId="34" xfId="0" applyFont="1" applyFill="1" applyBorder="1" applyAlignment="1">
      <alignment horizontal="center"/>
    </xf>
    <xf numFmtId="0" fontId="1" fillId="12" borderId="35" xfId="0" applyFont="1" applyFill="1" applyBorder="1" applyAlignment="1">
      <alignment horizontal="center"/>
    </xf>
    <xf numFmtId="0" fontId="1" fillId="12" borderId="36" xfId="0" applyFont="1" applyFill="1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1" fillId="18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40EB7A-0D0F-4D31-A220-83AF9D22A871}">
  <dimension ref="A1:AC98"/>
  <sheetViews>
    <sheetView tabSelected="1" zoomScaleNormal="100" workbookViewId="0">
      <pane xSplit="3" ySplit="3" topLeftCell="G35" activePane="bottomRight" state="frozen"/>
      <selection pane="topRight" activeCell="F1" sqref="F1"/>
      <selection pane="bottomLeft" activeCell="A4" sqref="A4"/>
      <selection pane="bottomRight" activeCell="S82" sqref="S82"/>
    </sheetView>
  </sheetViews>
  <sheetFormatPr baseColWidth="10" defaultColWidth="9.36328125" defaultRowHeight="15.5" thickTop="1" thickBottom="1" x14ac:dyDescent="0.4"/>
  <cols>
    <col min="1" max="1" width="1" style="7" customWidth="1"/>
    <col min="2" max="2" width="5.08984375" style="8" customWidth="1"/>
    <col min="3" max="3" width="14" style="1" customWidth="1"/>
    <col min="4" max="4" width="24.6328125" style="1" customWidth="1"/>
    <col min="5" max="5" width="13.453125" style="7" customWidth="1"/>
    <col min="6" max="7" width="16.36328125" style="7" customWidth="1"/>
    <col min="8" max="8" width="17" style="7" hidden="1" customWidth="1"/>
    <col min="9" max="11" width="16.6328125" style="7" customWidth="1"/>
    <col min="12" max="12" width="22.08984375" style="7" hidden="1" customWidth="1"/>
    <col min="13" max="13" width="17.36328125" style="7" customWidth="1"/>
    <col min="14" max="14" width="17.6328125" style="7" hidden="1" customWidth="1"/>
    <col min="15" max="15" width="16.36328125" style="7" hidden="1" customWidth="1"/>
    <col min="16" max="16" width="16.90625" style="7" customWidth="1"/>
    <col min="17" max="17" width="16.453125" style="7" hidden="1" customWidth="1"/>
    <col min="18" max="18" width="20.453125" customWidth="1"/>
    <col min="19" max="19" width="18.36328125" customWidth="1"/>
    <col min="20" max="20" width="19.36328125" customWidth="1"/>
    <col min="21" max="21" width="19.54296875" customWidth="1"/>
    <col min="22" max="22" width="19.453125" customWidth="1"/>
    <col min="23" max="23" width="21.6328125" customWidth="1"/>
    <col min="24" max="24" width="21.36328125" customWidth="1"/>
  </cols>
  <sheetData>
    <row r="1" spans="1:29" ht="55.5" customHeight="1" thickTop="1" thickBot="1" x14ac:dyDescent="0.4">
      <c r="A1" s="20"/>
      <c r="B1" s="117" t="s">
        <v>0</v>
      </c>
      <c r="C1" s="118"/>
      <c r="D1" s="119"/>
      <c r="E1" s="126" t="s">
        <v>39</v>
      </c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8"/>
      <c r="Q1" s="25"/>
      <c r="R1" s="120" t="s">
        <v>49</v>
      </c>
      <c r="S1" s="121"/>
      <c r="T1" s="121"/>
      <c r="U1" s="121"/>
      <c r="V1" s="121"/>
      <c r="W1" s="121"/>
      <c r="X1" s="122"/>
    </row>
    <row r="2" spans="1:29" ht="36.65" customHeight="1" thickTop="1" thickBot="1" x14ac:dyDescent="0.4">
      <c r="A2" s="21"/>
      <c r="B2" s="22"/>
      <c r="C2" s="23"/>
      <c r="D2" s="24"/>
      <c r="E2" s="129"/>
      <c r="F2" s="130"/>
      <c r="G2" s="130"/>
      <c r="H2" s="130"/>
      <c r="I2" s="130"/>
      <c r="J2" s="130"/>
      <c r="K2" s="130"/>
      <c r="L2" s="130"/>
      <c r="M2" s="130"/>
      <c r="N2" s="130"/>
      <c r="O2" s="130"/>
      <c r="P2" s="131"/>
      <c r="Q2" s="26" t="s">
        <v>1</v>
      </c>
      <c r="R2" s="123"/>
      <c r="S2" s="124"/>
      <c r="T2" s="124"/>
      <c r="U2" s="124"/>
      <c r="V2" s="124"/>
      <c r="W2" s="124"/>
      <c r="X2" s="125"/>
    </row>
    <row r="3" spans="1:29" s="5" customFormat="1" ht="94.25" customHeight="1" thickTop="1" thickBot="1" x14ac:dyDescent="0.4">
      <c r="A3" s="48"/>
      <c r="B3" s="49"/>
      <c r="C3" s="28" t="s">
        <v>37</v>
      </c>
      <c r="D3" s="29" t="s">
        <v>2</v>
      </c>
      <c r="E3" s="30" t="s">
        <v>40</v>
      </c>
      <c r="F3" s="30" t="s">
        <v>53</v>
      </c>
      <c r="G3" s="110" t="s">
        <v>52</v>
      </c>
      <c r="H3" s="30" t="s">
        <v>28</v>
      </c>
      <c r="I3" s="30" t="s">
        <v>54</v>
      </c>
      <c r="J3" s="110" t="s">
        <v>51</v>
      </c>
      <c r="K3" s="30" t="s">
        <v>55</v>
      </c>
      <c r="L3" s="32" t="s">
        <v>3</v>
      </c>
      <c r="M3" s="110" t="s">
        <v>50</v>
      </c>
      <c r="N3" s="33" t="s">
        <v>4</v>
      </c>
      <c r="O3" s="33" t="s">
        <v>5</v>
      </c>
      <c r="P3" s="61" t="s">
        <v>58</v>
      </c>
      <c r="Q3" s="34" t="s">
        <v>6</v>
      </c>
      <c r="R3" s="35" t="s">
        <v>41</v>
      </c>
      <c r="S3" s="31" t="s">
        <v>46</v>
      </c>
      <c r="T3" s="35" t="s">
        <v>42</v>
      </c>
      <c r="U3" s="31" t="s">
        <v>44</v>
      </c>
      <c r="V3" s="35" t="s">
        <v>43</v>
      </c>
      <c r="W3" s="31" t="s">
        <v>45</v>
      </c>
      <c r="X3" s="36" t="s">
        <v>47</v>
      </c>
    </row>
    <row r="4" spans="1:29" thickTop="1" thickBot="1" x14ac:dyDescent="0.4">
      <c r="A4" s="20"/>
      <c r="B4" s="38">
        <v>1</v>
      </c>
      <c r="C4" s="39" t="s">
        <v>7</v>
      </c>
      <c r="D4" s="39" t="s">
        <v>8</v>
      </c>
      <c r="E4" s="55">
        <v>2</v>
      </c>
      <c r="F4" s="57">
        <v>430.21874999999994</v>
      </c>
      <c r="G4" s="56">
        <f>E4*F4</f>
        <v>860.43749999999989</v>
      </c>
      <c r="H4" s="40">
        <f t="shared" ref="H4:H40" si="0">F4*1.03</f>
        <v>443.12531249999995</v>
      </c>
      <c r="I4" s="60">
        <f>H4</f>
        <v>443.12531249999995</v>
      </c>
      <c r="J4" s="65">
        <f>I4*E4</f>
        <v>886.2506249999999</v>
      </c>
      <c r="K4" s="60">
        <f t="shared" ref="K4:K40" si="1">I4*1.03</f>
        <v>456.41907187499999</v>
      </c>
      <c r="L4" s="40">
        <f>K4</f>
        <v>456.41907187499999</v>
      </c>
      <c r="M4" s="65">
        <f t="shared" ref="M4:M39" si="2">K4+L4</f>
        <v>912.83814374999997</v>
      </c>
      <c r="N4" s="40">
        <f t="shared" ref="N4:N40" si="3">L4*2</f>
        <v>912.83814374999997</v>
      </c>
      <c r="O4" s="40">
        <f>N4</f>
        <v>912.83814374999997</v>
      </c>
      <c r="P4" s="41">
        <f>G4+J4+M4</f>
        <v>2659.5262687499999</v>
      </c>
      <c r="Q4" s="41">
        <f>SUM(N4:O4)</f>
        <v>1825.6762874999999</v>
      </c>
      <c r="R4" s="111"/>
      <c r="S4" s="60">
        <f>E4*R4</f>
        <v>0</v>
      </c>
      <c r="T4" s="115"/>
      <c r="U4" s="60">
        <f>E4*T4</f>
        <v>0</v>
      </c>
      <c r="V4" s="115"/>
      <c r="W4" s="60">
        <f>E4*V4</f>
        <v>0</v>
      </c>
      <c r="X4" s="75">
        <f>S4+U4+W4</f>
        <v>0</v>
      </c>
    </row>
    <row r="5" spans="1:29" thickTop="1" thickBot="1" x14ac:dyDescent="0.4">
      <c r="A5" s="20"/>
      <c r="B5" s="42">
        <v>2</v>
      </c>
      <c r="C5" s="2" t="s">
        <v>7</v>
      </c>
      <c r="D5" s="2" t="s">
        <v>8</v>
      </c>
      <c r="E5" s="53">
        <v>2</v>
      </c>
      <c r="F5" s="54">
        <v>430.21874999999994</v>
      </c>
      <c r="G5" s="52">
        <f t="shared" ref="G5:G40" si="4">E5*F5</f>
        <v>860.43749999999989</v>
      </c>
      <c r="H5" s="15">
        <f t="shared" si="0"/>
        <v>443.12531249999995</v>
      </c>
      <c r="I5" s="64">
        <f t="shared" ref="I5:I16" si="5">H5</f>
        <v>443.12531249999995</v>
      </c>
      <c r="J5" s="66">
        <f t="shared" ref="J5:J40" si="6">I5*E5</f>
        <v>886.2506249999999</v>
      </c>
      <c r="K5" s="64">
        <f t="shared" si="1"/>
        <v>456.41907187499999</v>
      </c>
      <c r="L5" s="15">
        <f t="shared" ref="L5:L16" si="7">K5</f>
        <v>456.41907187499999</v>
      </c>
      <c r="M5" s="66">
        <f t="shared" si="2"/>
        <v>912.83814374999997</v>
      </c>
      <c r="N5" s="15">
        <f t="shared" si="3"/>
        <v>912.83814374999997</v>
      </c>
      <c r="O5" s="15">
        <f t="shared" ref="O5:O16" si="8">N5</f>
        <v>912.83814374999997</v>
      </c>
      <c r="P5" s="9">
        <f t="shared" ref="P5:P40" si="9">G5+J5+M5</f>
        <v>2659.5262687499999</v>
      </c>
      <c r="Q5" s="9">
        <f t="shared" ref="Q5:Q15" si="10">SUM(N5:O5)</f>
        <v>1825.6762874999999</v>
      </c>
      <c r="R5" s="112"/>
      <c r="S5" s="60">
        <f t="shared" ref="S5:S40" si="11">E5*R5</f>
        <v>0</v>
      </c>
      <c r="T5" s="113"/>
      <c r="U5" s="60">
        <f t="shared" ref="U5:U40" si="12">E5*T5</f>
        <v>0</v>
      </c>
      <c r="V5" s="113"/>
      <c r="W5" s="60">
        <f t="shared" ref="W5:W40" si="13">E5*V5</f>
        <v>0</v>
      </c>
      <c r="X5" s="75">
        <f t="shared" ref="X5:X40" si="14">S5+U5+W5</f>
        <v>0</v>
      </c>
      <c r="Z5" s="142"/>
      <c r="AA5" s="142"/>
      <c r="AB5" s="142"/>
      <c r="AC5" s="142"/>
    </row>
    <row r="6" spans="1:29" thickTop="1" thickBot="1" x14ac:dyDescent="0.4">
      <c r="A6" s="20"/>
      <c r="B6" s="42">
        <v>3</v>
      </c>
      <c r="C6" s="2" t="s">
        <v>7</v>
      </c>
      <c r="D6" s="6" t="s">
        <v>9</v>
      </c>
      <c r="E6" s="53">
        <v>2</v>
      </c>
      <c r="F6" s="54">
        <v>430.21874999999994</v>
      </c>
      <c r="G6" s="52">
        <f t="shared" si="4"/>
        <v>860.43749999999989</v>
      </c>
      <c r="H6" s="15">
        <f t="shared" si="0"/>
        <v>443.12531249999995</v>
      </c>
      <c r="I6" s="64">
        <f t="shared" si="5"/>
        <v>443.12531249999995</v>
      </c>
      <c r="J6" s="66">
        <f t="shared" si="6"/>
        <v>886.2506249999999</v>
      </c>
      <c r="K6" s="64">
        <f t="shared" si="1"/>
        <v>456.41907187499999</v>
      </c>
      <c r="L6" s="15">
        <f t="shared" si="7"/>
        <v>456.41907187499999</v>
      </c>
      <c r="M6" s="66">
        <f t="shared" si="2"/>
        <v>912.83814374999997</v>
      </c>
      <c r="N6" s="15">
        <f t="shared" si="3"/>
        <v>912.83814374999997</v>
      </c>
      <c r="O6" s="15">
        <f t="shared" si="8"/>
        <v>912.83814374999997</v>
      </c>
      <c r="P6" s="9">
        <f t="shared" si="9"/>
        <v>2659.5262687499999</v>
      </c>
      <c r="Q6" s="9">
        <f t="shared" si="10"/>
        <v>1825.6762874999999</v>
      </c>
      <c r="R6" s="112"/>
      <c r="S6" s="60">
        <f t="shared" si="11"/>
        <v>0</v>
      </c>
      <c r="T6" s="113"/>
      <c r="U6" s="60">
        <f t="shared" si="12"/>
        <v>0</v>
      </c>
      <c r="V6" s="113"/>
      <c r="W6" s="60">
        <f t="shared" si="13"/>
        <v>0</v>
      </c>
      <c r="X6" s="75">
        <f t="shared" si="14"/>
        <v>0</v>
      </c>
    </row>
    <row r="7" spans="1:29" thickTop="1" thickBot="1" x14ac:dyDescent="0.4">
      <c r="A7" s="20"/>
      <c r="B7" s="42">
        <v>4</v>
      </c>
      <c r="C7" s="2" t="s">
        <v>7</v>
      </c>
      <c r="D7" s="2" t="s">
        <v>9</v>
      </c>
      <c r="E7" s="53">
        <v>2</v>
      </c>
      <c r="F7" s="54">
        <v>430.21874999999994</v>
      </c>
      <c r="G7" s="52">
        <f t="shared" si="4"/>
        <v>860.43749999999989</v>
      </c>
      <c r="H7" s="15">
        <f t="shared" si="0"/>
        <v>443.12531249999995</v>
      </c>
      <c r="I7" s="64">
        <f t="shared" si="5"/>
        <v>443.12531249999995</v>
      </c>
      <c r="J7" s="66">
        <f t="shared" si="6"/>
        <v>886.2506249999999</v>
      </c>
      <c r="K7" s="64">
        <f t="shared" si="1"/>
        <v>456.41907187499999</v>
      </c>
      <c r="L7" s="15">
        <f t="shared" si="7"/>
        <v>456.41907187499999</v>
      </c>
      <c r="M7" s="66">
        <f t="shared" si="2"/>
        <v>912.83814374999997</v>
      </c>
      <c r="N7" s="15">
        <f t="shared" si="3"/>
        <v>912.83814374999997</v>
      </c>
      <c r="O7" s="15">
        <f t="shared" si="8"/>
        <v>912.83814374999997</v>
      </c>
      <c r="P7" s="9">
        <f t="shared" si="9"/>
        <v>2659.5262687499999</v>
      </c>
      <c r="Q7" s="9">
        <f t="shared" si="10"/>
        <v>1825.6762874999999</v>
      </c>
      <c r="R7" s="112"/>
      <c r="S7" s="60">
        <f t="shared" si="11"/>
        <v>0</v>
      </c>
      <c r="T7" s="113"/>
      <c r="U7" s="60">
        <f t="shared" si="12"/>
        <v>0</v>
      </c>
      <c r="V7" s="113"/>
      <c r="W7" s="60">
        <f t="shared" si="13"/>
        <v>0</v>
      </c>
      <c r="X7" s="75">
        <f t="shared" si="14"/>
        <v>0</v>
      </c>
    </row>
    <row r="8" spans="1:29" thickTop="1" thickBot="1" x14ac:dyDescent="0.4">
      <c r="A8" s="20"/>
      <c r="B8" s="42">
        <v>5</v>
      </c>
      <c r="C8" s="2" t="s">
        <v>7</v>
      </c>
      <c r="D8" s="2" t="s">
        <v>8</v>
      </c>
      <c r="E8" s="53">
        <v>2</v>
      </c>
      <c r="F8" s="54">
        <v>430.21874999999994</v>
      </c>
      <c r="G8" s="52">
        <f t="shared" si="4"/>
        <v>860.43749999999989</v>
      </c>
      <c r="H8" s="15">
        <f t="shared" si="0"/>
        <v>443.12531249999995</v>
      </c>
      <c r="I8" s="64">
        <f t="shared" si="5"/>
        <v>443.12531249999995</v>
      </c>
      <c r="J8" s="66">
        <f t="shared" si="6"/>
        <v>886.2506249999999</v>
      </c>
      <c r="K8" s="64">
        <f t="shared" si="1"/>
        <v>456.41907187499999</v>
      </c>
      <c r="L8" s="15">
        <f t="shared" si="7"/>
        <v>456.41907187499999</v>
      </c>
      <c r="M8" s="66">
        <f t="shared" si="2"/>
        <v>912.83814374999997</v>
      </c>
      <c r="N8" s="15">
        <f t="shared" si="3"/>
        <v>912.83814374999997</v>
      </c>
      <c r="O8" s="15">
        <f t="shared" si="8"/>
        <v>912.83814374999997</v>
      </c>
      <c r="P8" s="9">
        <f t="shared" si="9"/>
        <v>2659.5262687499999</v>
      </c>
      <c r="Q8" s="9">
        <f t="shared" si="10"/>
        <v>1825.6762874999999</v>
      </c>
      <c r="R8" s="112"/>
      <c r="S8" s="60">
        <f t="shared" si="11"/>
        <v>0</v>
      </c>
      <c r="T8" s="113"/>
      <c r="U8" s="60">
        <f t="shared" si="12"/>
        <v>0</v>
      </c>
      <c r="V8" s="113"/>
      <c r="W8" s="60">
        <f t="shared" si="13"/>
        <v>0</v>
      </c>
      <c r="X8" s="75">
        <f t="shared" si="14"/>
        <v>0</v>
      </c>
    </row>
    <row r="9" spans="1:29" thickTop="1" thickBot="1" x14ac:dyDescent="0.4">
      <c r="A9" s="20"/>
      <c r="B9" s="42">
        <v>6</v>
      </c>
      <c r="C9" s="2" t="s">
        <v>7</v>
      </c>
      <c r="D9" s="2" t="s">
        <v>8</v>
      </c>
      <c r="E9" s="53">
        <v>2</v>
      </c>
      <c r="F9" s="54">
        <v>430.21874999999994</v>
      </c>
      <c r="G9" s="52">
        <f t="shared" si="4"/>
        <v>860.43749999999989</v>
      </c>
      <c r="H9" s="15">
        <f t="shared" si="0"/>
        <v>443.12531249999995</v>
      </c>
      <c r="I9" s="64">
        <f t="shared" si="5"/>
        <v>443.12531249999995</v>
      </c>
      <c r="J9" s="66">
        <f t="shared" si="6"/>
        <v>886.2506249999999</v>
      </c>
      <c r="K9" s="64">
        <f t="shared" si="1"/>
        <v>456.41907187499999</v>
      </c>
      <c r="L9" s="15">
        <f t="shared" si="7"/>
        <v>456.41907187499999</v>
      </c>
      <c r="M9" s="66">
        <f t="shared" si="2"/>
        <v>912.83814374999997</v>
      </c>
      <c r="N9" s="15">
        <f t="shared" si="3"/>
        <v>912.83814374999997</v>
      </c>
      <c r="O9" s="15">
        <f t="shared" si="8"/>
        <v>912.83814374999997</v>
      </c>
      <c r="P9" s="9">
        <f t="shared" si="9"/>
        <v>2659.5262687499999</v>
      </c>
      <c r="Q9" s="9">
        <f t="shared" si="10"/>
        <v>1825.6762874999999</v>
      </c>
      <c r="R9" s="112"/>
      <c r="S9" s="60">
        <f t="shared" si="11"/>
        <v>0</v>
      </c>
      <c r="T9" s="113"/>
      <c r="U9" s="60">
        <f t="shared" si="12"/>
        <v>0</v>
      </c>
      <c r="V9" s="113"/>
      <c r="W9" s="60">
        <f t="shared" si="13"/>
        <v>0</v>
      </c>
      <c r="X9" s="75">
        <f t="shared" si="14"/>
        <v>0</v>
      </c>
    </row>
    <row r="10" spans="1:29" thickTop="1" thickBot="1" x14ac:dyDescent="0.4">
      <c r="A10" s="20"/>
      <c r="B10" s="42">
        <v>7</v>
      </c>
      <c r="C10" s="2" t="s">
        <v>7</v>
      </c>
      <c r="D10" s="2" t="s">
        <v>9</v>
      </c>
      <c r="E10" s="53">
        <v>2</v>
      </c>
      <c r="F10" s="54">
        <v>430.21874999999994</v>
      </c>
      <c r="G10" s="52">
        <f t="shared" si="4"/>
        <v>860.43749999999989</v>
      </c>
      <c r="H10" s="15">
        <f t="shared" si="0"/>
        <v>443.12531249999995</v>
      </c>
      <c r="I10" s="64">
        <f t="shared" si="5"/>
        <v>443.12531249999995</v>
      </c>
      <c r="J10" s="66">
        <f t="shared" si="6"/>
        <v>886.2506249999999</v>
      </c>
      <c r="K10" s="64">
        <f t="shared" si="1"/>
        <v>456.41907187499999</v>
      </c>
      <c r="L10" s="15">
        <f t="shared" si="7"/>
        <v>456.41907187499999</v>
      </c>
      <c r="M10" s="66">
        <f t="shared" si="2"/>
        <v>912.83814374999997</v>
      </c>
      <c r="N10" s="15">
        <f t="shared" si="3"/>
        <v>912.83814374999997</v>
      </c>
      <c r="O10" s="15">
        <f t="shared" si="8"/>
        <v>912.83814374999997</v>
      </c>
      <c r="P10" s="9">
        <f t="shared" si="9"/>
        <v>2659.5262687499999</v>
      </c>
      <c r="Q10" s="9">
        <f t="shared" si="10"/>
        <v>1825.6762874999999</v>
      </c>
      <c r="R10" s="112"/>
      <c r="S10" s="60">
        <f t="shared" si="11"/>
        <v>0</v>
      </c>
      <c r="T10" s="113"/>
      <c r="U10" s="60">
        <f t="shared" si="12"/>
        <v>0</v>
      </c>
      <c r="V10" s="113"/>
      <c r="W10" s="60">
        <f t="shared" si="13"/>
        <v>0</v>
      </c>
      <c r="X10" s="75">
        <f t="shared" si="14"/>
        <v>0</v>
      </c>
    </row>
    <row r="11" spans="1:29" thickTop="1" thickBot="1" x14ac:dyDescent="0.4">
      <c r="A11" s="20"/>
      <c r="B11" s="42">
        <v>8</v>
      </c>
      <c r="C11" s="2" t="s">
        <v>7</v>
      </c>
      <c r="D11" s="2" t="s">
        <v>8</v>
      </c>
      <c r="E11" s="53">
        <v>2</v>
      </c>
      <c r="F11" s="54">
        <v>430.21874999999994</v>
      </c>
      <c r="G11" s="52">
        <f t="shared" si="4"/>
        <v>860.43749999999989</v>
      </c>
      <c r="H11" s="15">
        <f t="shared" si="0"/>
        <v>443.12531249999995</v>
      </c>
      <c r="I11" s="64">
        <f t="shared" si="5"/>
        <v>443.12531249999995</v>
      </c>
      <c r="J11" s="66">
        <f t="shared" si="6"/>
        <v>886.2506249999999</v>
      </c>
      <c r="K11" s="64">
        <f t="shared" si="1"/>
        <v>456.41907187499999</v>
      </c>
      <c r="L11" s="15">
        <f t="shared" si="7"/>
        <v>456.41907187499999</v>
      </c>
      <c r="M11" s="66">
        <f t="shared" si="2"/>
        <v>912.83814374999997</v>
      </c>
      <c r="N11" s="15">
        <f t="shared" si="3"/>
        <v>912.83814374999997</v>
      </c>
      <c r="O11" s="15">
        <f t="shared" si="8"/>
        <v>912.83814374999997</v>
      </c>
      <c r="P11" s="9">
        <f t="shared" si="9"/>
        <v>2659.5262687499999</v>
      </c>
      <c r="Q11" s="9">
        <f t="shared" si="10"/>
        <v>1825.6762874999999</v>
      </c>
      <c r="R11" s="112"/>
      <c r="S11" s="60">
        <f t="shared" si="11"/>
        <v>0</v>
      </c>
      <c r="T11" s="113"/>
      <c r="U11" s="60">
        <f t="shared" si="12"/>
        <v>0</v>
      </c>
      <c r="V11" s="113"/>
      <c r="W11" s="60">
        <f t="shared" si="13"/>
        <v>0</v>
      </c>
      <c r="X11" s="75">
        <f t="shared" si="14"/>
        <v>0</v>
      </c>
    </row>
    <row r="12" spans="1:29" thickTop="1" thickBot="1" x14ac:dyDescent="0.4">
      <c r="A12" s="20"/>
      <c r="B12" s="42">
        <v>9</v>
      </c>
      <c r="C12" s="2" t="s">
        <v>7</v>
      </c>
      <c r="D12" s="2" t="s">
        <v>10</v>
      </c>
      <c r="E12" s="53">
        <v>2</v>
      </c>
      <c r="F12" s="54">
        <v>661.875</v>
      </c>
      <c r="G12" s="52">
        <f t="shared" si="4"/>
        <v>1323.75</v>
      </c>
      <c r="H12" s="15">
        <f t="shared" si="0"/>
        <v>681.73125000000005</v>
      </c>
      <c r="I12" s="64">
        <f t="shared" si="5"/>
        <v>681.73125000000005</v>
      </c>
      <c r="J12" s="66">
        <f t="shared" si="6"/>
        <v>1363.4625000000001</v>
      </c>
      <c r="K12" s="64">
        <f t="shared" si="1"/>
        <v>702.18318750000003</v>
      </c>
      <c r="L12" s="15">
        <f t="shared" si="7"/>
        <v>702.18318750000003</v>
      </c>
      <c r="M12" s="66">
        <f t="shared" si="2"/>
        <v>1404.3663750000001</v>
      </c>
      <c r="N12" s="15">
        <f t="shared" si="3"/>
        <v>1404.3663750000001</v>
      </c>
      <c r="O12" s="15">
        <f t="shared" si="8"/>
        <v>1404.3663750000001</v>
      </c>
      <c r="P12" s="9">
        <f t="shared" si="9"/>
        <v>4091.5788750000002</v>
      </c>
      <c r="Q12" s="9">
        <f t="shared" si="10"/>
        <v>2808.7327500000001</v>
      </c>
      <c r="R12" s="112"/>
      <c r="S12" s="60">
        <f t="shared" si="11"/>
        <v>0</v>
      </c>
      <c r="T12" s="113"/>
      <c r="U12" s="60">
        <f t="shared" si="12"/>
        <v>0</v>
      </c>
      <c r="V12" s="113"/>
      <c r="W12" s="60">
        <f t="shared" si="13"/>
        <v>0</v>
      </c>
      <c r="X12" s="75">
        <f t="shared" si="14"/>
        <v>0</v>
      </c>
    </row>
    <row r="13" spans="1:29" thickTop="1" thickBot="1" x14ac:dyDescent="0.4">
      <c r="A13" s="20"/>
      <c r="B13" s="42">
        <v>10</v>
      </c>
      <c r="C13" s="2" t="s">
        <v>7</v>
      </c>
      <c r="D13" s="2" t="s">
        <v>10</v>
      </c>
      <c r="E13" s="53">
        <v>2</v>
      </c>
      <c r="F13" s="54">
        <v>661.875</v>
      </c>
      <c r="G13" s="52">
        <f t="shared" si="4"/>
        <v>1323.75</v>
      </c>
      <c r="H13" s="15">
        <f t="shared" si="0"/>
        <v>681.73125000000005</v>
      </c>
      <c r="I13" s="64">
        <f t="shared" si="5"/>
        <v>681.73125000000005</v>
      </c>
      <c r="J13" s="66">
        <f t="shared" si="6"/>
        <v>1363.4625000000001</v>
      </c>
      <c r="K13" s="64">
        <f t="shared" si="1"/>
        <v>702.18318750000003</v>
      </c>
      <c r="L13" s="15">
        <f t="shared" si="7"/>
        <v>702.18318750000003</v>
      </c>
      <c r="M13" s="66">
        <f t="shared" si="2"/>
        <v>1404.3663750000001</v>
      </c>
      <c r="N13" s="15">
        <f t="shared" si="3"/>
        <v>1404.3663750000001</v>
      </c>
      <c r="O13" s="15">
        <f t="shared" si="8"/>
        <v>1404.3663750000001</v>
      </c>
      <c r="P13" s="9">
        <f t="shared" si="9"/>
        <v>4091.5788750000002</v>
      </c>
      <c r="Q13" s="9">
        <f t="shared" si="10"/>
        <v>2808.7327500000001</v>
      </c>
      <c r="R13" s="112"/>
      <c r="S13" s="60">
        <f t="shared" si="11"/>
        <v>0</v>
      </c>
      <c r="T13" s="113"/>
      <c r="U13" s="60">
        <f t="shared" si="12"/>
        <v>0</v>
      </c>
      <c r="V13" s="113"/>
      <c r="W13" s="60">
        <f t="shared" si="13"/>
        <v>0</v>
      </c>
      <c r="X13" s="75">
        <f t="shared" si="14"/>
        <v>0</v>
      </c>
    </row>
    <row r="14" spans="1:29" thickTop="1" thickBot="1" x14ac:dyDescent="0.4">
      <c r="A14" s="20"/>
      <c r="B14" s="42">
        <v>11</v>
      </c>
      <c r="C14" s="2" t="s">
        <v>7</v>
      </c>
      <c r="D14" s="2" t="s">
        <v>10</v>
      </c>
      <c r="E14" s="53">
        <v>2</v>
      </c>
      <c r="F14" s="54">
        <v>661.875</v>
      </c>
      <c r="G14" s="52">
        <f t="shared" si="4"/>
        <v>1323.75</v>
      </c>
      <c r="H14" s="15">
        <f t="shared" si="0"/>
        <v>681.73125000000005</v>
      </c>
      <c r="I14" s="64">
        <f t="shared" si="5"/>
        <v>681.73125000000005</v>
      </c>
      <c r="J14" s="66">
        <f t="shared" si="6"/>
        <v>1363.4625000000001</v>
      </c>
      <c r="K14" s="64">
        <f t="shared" si="1"/>
        <v>702.18318750000003</v>
      </c>
      <c r="L14" s="15">
        <f t="shared" si="7"/>
        <v>702.18318750000003</v>
      </c>
      <c r="M14" s="66">
        <f t="shared" si="2"/>
        <v>1404.3663750000001</v>
      </c>
      <c r="N14" s="15">
        <f t="shared" si="3"/>
        <v>1404.3663750000001</v>
      </c>
      <c r="O14" s="15">
        <f t="shared" si="8"/>
        <v>1404.3663750000001</v>
      </c>
      <c r="P14" s="9">
        <f t="shared" si="9"/>
        <v>4091.5788750000002</v>
      </c>
      <c r="Q14" s="9">
        <f t="shared" si="10"/>
        <v>2808.7327500000001</v>
      </c>
      <c r="R14" s="112"/>
      <c r="S14" s="60">
        <f t="shared" si="11"/>
        <v>0</v>
      </c>
      <c r="T14" s="113"/>
      <c r="U14" s="60">
        <f t="shared" si="12"/>
        <v>0</v>
      </c>
      <c r="V14" s="113"/>
      <c r="W14" s="60">
        <f t="shared" si="13"/>
        <v>0</v>
      </c>
      <c r="X14" s="75">
        <f t="shared" si="14"/>
        <v>0</v>
      </c>
    </row>
    <row r="15" spans="1:29" thickTop="1" thickBot="1" x14ac:dyDescent="0.4">
      <c r="A15" s="20"/>
      <c r="B15" s="42">
        <v>12</v>
      </c>
      <c r="C15" s="2" t="s">
        <v>7</v>
      </c>
      <c r="D15" s="2" t="s">
        <v>10</v>
      </c>
      <c r="E15" s="53">
        <v>2</v>
      </c>
      <c r="F15" s="54">
        <v>661.875</v>
      </c>
      <c r="G15" s="52">
        <f t="shared" si="4"/>
        <v>1323.75</v>
      </c>
      <c r="H15" s="15">
        <f t="shared" si="0"/>
        <v>681.73125000000005</v>
      </c>
      <c r="I15" s="64">
        <f t="shared" si="5"/>
        <v>681.73125000000005</v>
      </c>
      <c r="J15" s="66">
        <f t="shared" si="6"/>
        <v>1363.4625000000001</v>
      </c>
      <c r="K15" s="64">
        <f t="shared" si="1"/>
        <v>702.18318750000003</v>
      </c>
      <c r="L15" s="15">
        <f t="shared" si="7"/>
        <v>702.18318750000003</v>
      </c>
      <c r="M15" s="66">
        <f t="shared" si="2"/>
        <v>1404.3663750000001</v>
      </c>
      <c r="N15" s="15">
        <f t="shared" si="3"/>
        <v>1404.3663750000001</v>
      </c>
      <c r="O15" s="15">
        <f t="shared" si="8"/>
        <v>1404.3663750000001</v>
      </c>
      <c r="P15" s="9">
        <f t="shared" si="9"/>
        <v>4091.5788750000002</v>
      </c>
      <c r="Q15" s="9">
        <f t="shared" si="10"/>
        <v>2808.7327500000001</v>
      </c>
      <c r="R15" s="112"/>
      <c r="S15" s="60">
        <f t="shared" si="11"/>
        <v>0</v>
      </c>
      <c r="T15" s="113"/>
      <c r="U15" s="60">
        <f t="shared" si="12"/>
        <v>0</v>
      </c>
      <c r="V15" s="113"/>
      <c r="W15" s="60">
        <f t="shared" si="13"/>
        <v>0</v>
      </c>
      <c r="X15" s="75">
        <f t="shared" si="14"/>
        <v>0</v>
      </c>
    </row>
    <row r="16" spans="1:29" ht="13.75" customHeight="1" thickTop="1" thickBot="1" x14ac:dyDescent="0.4">
      <c r="A16" s="20"/>
      <c r="B16" s="43">
        <v>13</v>
      </c>
      <c r="C16" s="10" t="s">
        <v>7</v>
      </c>
      <c r="D16" s="10" t="s">
        <v>10</v>
      </c>
      <c r="E16" s="53">
        <v>2</v>
      </c>
      <c r="F16" s="54">
        <v>430.21874999999994</v>
      </c>
      <c r="G16" s="52">
        <f t="shared" si="4"/>
        <v>860.43749999999989</v>
      </c>
      <c r="H16" s="15">
        <f t="shared" si="0"/>
        <v>443.12531249999995</v>
      </c>
      <c r="I16" s="64">
        <f t="shared" si="5"/>
        <v>443.12531249999995</v>
      </c>
      <c r="J16" s="66">
        <f t="shared" si="6"/>
        <v>886.2506249999999</v>
      </c>
      <c r="K16" s="64">
        <f t="shared" si="1"/>
        <v>456.41907187499999</v>
      </c>
      <c r="L16" s="15">
        <f t="shared" si="7"/>
        <v>456.41907187499999</v>
      </c>
      <c r="M16" s="66">
        <f t="shared" si="2"/>
        <v>912.83814374999997</v>
      </c>
      <c r="N16" s="15">
        <f t="shared" si="3"/>
        <v>912.83814374999997</v>
      </c>
      <c r="O16" s="15">
        <f t="shared" si="8"/>
        <v>912.83814374999997</v>
      </c>
      <c r="P16" s="9">
        <f t="shared" si="9"/>
        <v>2659.5262687499999</v>
      </c>
      <c r="Q16" s="9">
        <f>SUM(N16:O16)</f>
        <v>1825.6762874999999</v>
      </c>
      <c r="R16" s="112"/>
      <c r="S16" s="60">
        <f t="shared" si="11"/>
        <v>0</v>
      </c>
      <c r="T16" s="113"/>
      <c r="U16" s="60">
        <f t="shared" si="12"/>
        <v>0</v>
      </c>
      <c r="V16" s="113"/>
      <c r="W16" s="60">
        <f t="shared" si="13"/>
        <v>0</v>
      </c>
      <c r="X16" s="75">
        <f t="shared" si="14"/>
        <v>0</v>
      </c>
    </row>
    <row r="17" spans="1:24" thickTop="1" thickBot="1" x14ac:dyDescent="0.4">
      <c r="A17" s="20"/>
      <c r="B17" s="44">
        <v>1</v>
      </c>
      <c r="C17" s="11" t="s">
        <v>11</v>
      </c>
      <c r="D17" s="12" t="s">
        <v>12</v>
      </c>
      <c r="E17" s="63">
        <v>2</v>
      </c>
      <c r="F17" s="62">
        <v>590.5</v>
      </c>
      <c r="G17" s="52">
        <f t="shared" si="4"/>
        <v>1181</v>
      </c>
      <c r="H17" s="16">
        <f t="shared" si="0"/>
        <v>608.21500000000003</v>
      </c>
      <c r="I17" s="62">
        <f t="shared" ref="I17:I40" si="15">H17</f>
        <v>608.21500000000003</v>
      </c>
      <c r="J17" s="66">
        <f t="shared" si="6"/>
        <v>1216.43</v>
      </c>
      <c r="K17" s="62">
        <f t="shared" si="1"/>
        <v>626.46145000000001</v>
      </c>
      <c r="L17" s="17">
        <f>K17</f>
        <v>626.46145000000001</v>
      </c>
      <c r="M17" s="17">
        <f t="shared" si="2"/>
        <v>1252.9229</v>
      </c>
      <c r="N17" s="16">
        <f t="shared" si="3"/>
        <v>1252.9229</v>
      </c>
      <c r="O17" s="16">
        <f>N17</f>
        <v>1252.9229</v>
      </c>
      <c r="P17" s="9">
        <f t="shared" si="9"/>
        <v>3650.3529000000003</v>
      </c>
      <c r="Q17" s="14">
        <f>SUM(N17:O17)</f>
        <v>2505.8458000000001</v>
      </c>
      <c r="R17" s="113"/>
      <c r="S17" s="60">
        <f t="shared" si="11"/>
        <v>0</v>
      </c>
      <c r="T17" s="113"/>
      <c r="U17" s="60">
        <f t="shared" si="12"/>
        <v>0</v>
      </c>
      <c r="V17" s="113"/>
      <c r="W17" s="60">
        <f t="shared" si="13"/>
        <v>0</v>
      </c>
      <c r="X17" s="75">
        <f t="shared" si="14"/>
        <v>0</v>
      </c>
    </row>
    <row r="18" spans="1:24" thickTop="1" thickBot="1" x14ac:dyDescent="0.4">
      <c r="A18" s="20"/>
      <c r="B18" s="45">
        <v>2</v>
      </c>
      <c r="C18" s="3" t="s">
        <v>11</v>
      </c>
      <c r="D18" s="4" t="s">
        <v>13</v>
      </c>
      <c r="E18" s="63">
        <v>2</v>
      </c>
      <c r="F18" s="62">
        <v>590.5</v>
      </c>
      <c r="G18" s="52">
        <f>E18*F18</f>
        <v>1181</v>
      </c>
      <c r="H18" s="16">
        <f t="shared" si="0"/>
        <v>608.21500000000003</v>
      </c>
      <c r="I18" s="62">
        <f t="shared" si="15"/>
        <v>608.21500000000003</v>
      </c>
      <c r="J18" s="66">
        <f t="shared" si="6"/>
        <v>1216.43</v>
      </c>
      <c r="K18" s="62">
        <f t="shared" si="1"/>
        <v>626.46145000000001</v>
      </c>
      <c r="L18" s="17">
        <f t="shared" ref="L18:L40" si="16">K18</f>
        <v>626.46145000000001</v>
      </c>
      <c r="M18" s="17">
        <f t="shared" si="2"/>
        <v>1252.9229</v>
      </c>
      <c r="N18" s="16">
        <f t="shared" si="3"/>
        <v>1252.9229</v>
      </c>
      <c r="O18" s="16">
        <f t="shared" ref="O18:O40" si="17">N18</f>
        <v>1252.9229</v>
      </c>
      <c r="P18" s="9">
        <f t="shared" si="9"/>
        <v>3650.3529000000003</v>
      </c>
      <c r="Q18" s="14">
        <f t="shared" ref="Q18:Q40" si="18">SUM(N18:O18)</f>
        <v>2505.8458000000001</v>
      </c>
      <c r="R18" s="113"/>
      <c r="S18" s="60">
        <f t="shared" si="11"/>
        <v>0</v>
      </c>
      <c r="T18" s="113"/>
      <c r="U18" s="60">
        <f t="shared" si="12"/>
        <v>0</v>
      </c>
      <c r="V18" s="113"/>
      <c r="W18" s="60">
        <f t="shared" si="13"/>
        <v>0</v>
      </c>
      <c r="X18" s="75">
        <f t="shared" si="14"/>
        <v>0</v>
      </c>
    </row>
    <row r="19" spans="1:24" thickTop="1" thickBot="1" x14ac:dyDescent="0.4">
      <c r="A19" s="20"/>
      <c r="B19" s="45">
        <v>3</v>
      </c>
      <c r="C19" s="3" t="s">
        <v>11</v>
      </c>
      <c r="D19" s="4" t="s">
        <v>14</v>
      </c>
      <c r="E19" s="63">
        <v>2</v>
      </c>
      <c r="F19" s="62">
        <v>701.21875</v>
      </c>
      <c r="G19" s="52">
        <f t="shared" si="4"/>
        <v>1402.4375</v>
      </c>
      <c r="H19" s="16">
        <f t="shared" si="0"/>
        <v>722.25531250000006</v>
      </c>
      <c r="I19" s="62">
        <f t="shared" si="15"/>
        <v>722.25531250000006</v>
      </c>
      <c r="J19" s="66">
        <f t="shared" si="6"/>
        <v>1444.5106250000001</v>
      </c>
      <c r="K19" s="62">
        <f t="shared" si="1"/>
        <v>743.92297187500003</v>
      </c>
      <c r="L19" s="17">
        <f t="shared" si="16"/>
        <v>743.92297187500003</v>
      </c>
      <c r="M19" s="17">
        <f t="shared" si="2"/>
        <v>1487.8459437500001</v>
      </c>
      <c r="N19" s="16">
        <f t="shared" si="3"/>
        <v>1487.8459437500001</v>
      </c>
      <c r="O19" s="16">
        <f t="shared" si="17"/>
        <v>1487.8459437500001</v>
      </c>
      <c r="P19" s="9">
        <f t="shared" si="9"/>
        <v>4334.7940687499995</v>
      </c>
      <c r="Q19" s="14">
        <f t="shared" si="18"/>
        <v>2975.6918875000001</v>
      </c>
      <c r="R19" s="113"/>
      <c r="S19" s="60">
        <f t="shared" si="11"/>
        <v>0</v>
      </c>
      <c r="T19" s="113"/>
      <c r="U19" s="60">
        <f t="shared" si="12"/>
        <v>0</v>
      </c>
      <c r="V19" s="113"/>
      <c r="W19" s="60">
        <f t="shared" si="13"/>
        <v>0</v>
      </c>
      <c r="X19" s="75">
        <f t="shared" si="14"/>
        <v>0</v>
      </c>
    </row>
    <row r="20" spans="1:24" thickTop="1" thickBot="1" x14ac:dyDescent="0.4">
      <c r="A20" s="20"/>
      <c r="B20" s="45">
        <v>4</v>
      </c>
      <c r="C20" s="3" t="s">
        <v>11</v>
      </c>
      <c r="D20" s="4" t="s">
        <v>15</v>
      </c>
      <c r="E20" s="63">
        <v>2</v>
      </c>
      <c r="F20" s="62">
        <v>701.21875</v>
      </c>
      <c r="G20" s="52">
        <f t="shared" si="4"/>
        <v>1402.4375</v>
      </c>
      <c r="H20" s="16">
        <f t="shared" si="0"/>
        <v>722.25531250000006</v>
      </c>
      <c r="I20" s="62">
        <f t="shared" si="15"/>
        <v>722.25531250000006</v>
      </c>
      <c r="J20" s="66">
        <f t="shared" si="6"/>
        <v>1444.5106250000001</v>
      </c>
      <c r="K20" s="62">
        <f t="shared" si="1"/>
        <v>743.92297187500003</v>
      </c>
      <c r="L20" s="17">
        <f t="shared" si="16"/>
        <v>743.92297187500003</v>
      </c>
      <c r="M20" s="17">
        <f t="shared" si="2"/>
        <v>1487.8459437500001</v>
      </c>
      <c r="N20" s="16">
        <f t="shared" si="3"/>
        <v>1487.8459437500001</v>
      </c>
      <c r="O20" s="16">
        <f t="shared" si="17"/>
        <v>1487.8459437500001</v>
      </c>
      <c r="P20" s="9">
        <f t="shared" si="9"/>
        <v>4334.7940687499995</v>
      </c>
      <c r="Q20" s="14">
        <f t="shared" si="18"/>
        <v>2975.6918875000001</v>
      </c>
      <c r="R20" s="113"/>
      <c r="S20" s="60">
        <f t="shared" si="11"/>
        <v>0</v>
      </c>
      <c r="T20" s="113"/>
      <c r="U20" s="60">
        <f t="shared" si="12"/>
        <v>0</v>
      </c>
      <c r="V20" s="113"/>
      <c r="W20" s="60">
        <f t="shared" si="13"/>
        <v>0</v>
      </c>
      <c r="X20" s="75">
        <f t="shared" si="14"/>
        <v>0</v>
      </c>
    </row>
    <row r="21" spans="1:24" thickTop="1" thickBot="1" x14ac:dyDescent="0.4">
      <c r="A21" s="20"/>
      <c r="B21" s="45">
        <v>5</v>
      </c>
      <c r="C21" s="3" t="s">
        <v>11</v>
      </c>
      <c r="D21" s="4" t="s">
        <v>16</v>
      </c>
      <c r="E21" s="63">
        <v>2</v>
      </c>
      <c r="F21" s="62">
        <v>516.6875</v>
      </c>
      <c r="G21" s="52">
        <f t="shared" si="4"/>
        <v>1033.375</v>
      </c>
      <c r="H21" s="16">
        <f t="shared" si="0"/>
        <v>532.18812500000001</v>
      </c>
      <c r="I21" s="62">
        <f t="shared" si="15"/>
        <v>532.18812500000001</v>
      </c>
      <c r="J21" s="66">
        <f t="shared" si="6"/>
        <v>1064.37625</v>
      </c>
      <c r="K21" s="62">
        <f t="shared" si="1"/>
        <v>548.15376875000004</v>
      </c>
      <c r="L21" s="17">
        <f t="shared" si="16"/>
        <v>548.15376875000004</v>
      </c>
      <c r="M21" s="17">
        <f t="shared" si="2"/>
        <v>1096.3075375000001</v>
      </c>
      <c r="N21" s="16">
        <f t="shared" si="3"/>
        <v>1096.3075375000001</v>
      </c>
      <c r="O21" s="16">
        <f t="shared" si="17"/>
        <v>1096.3075375000001</v>
      </c>
      <c r="P21" s="9">
        <f t="shared" si="9"/>
        <v>3194.0587875000001</v>
      </c>
      <c r="Q21" s="14">
        <f t="shared" si="18"/>
        <v>2192.6150750000002</v>
      </c>
      <c r="R21" s="113"/>
      <c r="S21" s="60">
        <f t="shared" si="11"/>
        <v>0</v>
      </c>
      <c r="T21" s="113"/>
      <c r="U21" s="60">
        <f t="shared" si="12"/>
        <v>0</v>
      </c>
      <c r="V21" s="113"/>
      <c r="W21" s="60">
        <f t="shared" si="13"/>
        <v>0</v>
      </c>
      <c r="X21" s="75">
        <f t="shared" si="14"/>
        <v>0</v>
      </c>
    </row>
    <row r="22" spans="1:24" thickTop="1" thickBot="1" x14ac:dyDescent="0.4">
      <c r="A22" s="20"/>
      <c r="B22" s="45">
        <v>6</v>
      </c>
      <c r="C22" s="3" t="s">
        <v>11</v>
      </c>
      <c r="D22" s="4" t="s">
        <v>16</v>
      </c>
      <c r="E22" s="63">
        <v>2</v>
      </c>
      <c r="F22" s="62">
        <v>516.6875</v>
      </c>
      <c r="G22" s="52">
        <f t="shared" si="4"/>
        <v>1033.375</v>
      </c>
      <c r="H22" s="16">
        <f t="shared" si="0"/>
        <v>532.18812500000001</v>
      </c>
      <c r="I22" s="62">
        <f t="shared" si="15"/>
        <v>532.18812500000001</v>
      </c>
      <c r="J22" s="66">
        <f t="shared" si="6"/>
        <v>1064.37625</v>
      </c>
      <c r="K22" s="62">
        <f t="shared" si="1"/>
        <v>548.15376875000004</v>
      </c>
      <c r="L22" s="17">
        <f t="shared" si="16"/>
        <v>548.15376875000004</v>
      </c>
      <c r="M22" s="17">
        <f t="shared" si="2"/>
        <v>1096.3075375000001</v>
      </c>
      <c r="N22" s="16">
        <f t="shared" si="3"/>
        <v>1096.3075375000001</v>
      </c>
      <c r="O22" s="16">
        <f t="shared" si="17"/>
        <v>1096.3075375000001</v>
      </c>
      <c r="P22" s="9">
        <f t="shared" si="9"/>
        <v>3194.0587875000001</v>
      </c>
      <c r="Q22" s="14">
        <f t="shared" si="18"/>
        <v>2192.6150750000002</v>
      </c>
      <c r="R22" s="113"/>
      <c r="S22" s="60">
        <f t="shared" si="11"/>
        <v>0</v>
      </c>
      <c r="T22" s="113"/>
      <c r="U22" s="60">
        <f t="shared" si="12"/>
        <v>0</v>
      </c>
      <c r="V22" s="113"/>
      <c r="W22" s="60">
        <f t="shared" si="13"/>
        <v>0</v>
      </c>
      <c r="X22" s="75">
        <f t="shared" si="14"/>
        <v>0</v>
      </c>
    </row>
    <row r="23" spans="1:24" thickTop="1" thickBot="1" x14ac:dyDescent="0.4">
      <c r="A23" s="20"/>
      <c r="B23" s="45">
        <v>7</v>
      </c>
      <c r="C23" s="3" t="s">
        <v>11</v>
      </c>
      <c r="D23" s="4" t="s">
        <v>17</v>
      </c>
      <c r="E23" s="63">
        <v>2</v>
      </c>
      <c r="F23" s="62">
        <v>317.7</v>
      </c>
      <c r="G23" s="52">
        <f t="shared" si="4"/>
        <v>635.4</v>
      </c>
      <c r="H23" s="16">
        <f t="shared" si="0"/>
        <v>327.23099999999999</v>
      </c>
      <c r="I23" s="62">
        <f t="shared" si="15"/>
        <v>327.23099999999999</v>
      </c>
      <c r="J23" s="66">
        <f t="shared" si="6"/>
        <v>654.46199999999999</v>
      </c>
      <c r="K23" s="62">
        <f t="shared" si="1"/>
        <v>337.04793000000001</v>
      </c>
      <c r="L23" s="17">
        <f t="shared" si="16"/>
        <v>337.04793000000001</v>
      </c>
      <c r="M23" s="17">
        <f t="shared" si="2"/>
        <v>674.09586000000002</v>
      </c>
      <c r="N23" s="16">
        <f t="shared" si="3"/>
        <v>674.09586000000002</v>
      </c>
      <c r="O23" s="16">
        <f t="shared" si="17"/>
        <v>674.09586000000002</v>
      </c>
      <c r="P23" s="9">
        <f t="shared" si="9"/>
        <v>1963.95786</v>
      </c>
      <c r="Q23" s="14">
        <f t="shared" si="18"/>
        <v>1348.19172</v>
      </c>
      <c r="R23" s="113"/>
      <c r="S23" s="60">
        <f t="shared" si="11"/>
        <v>0</v>
      </c>
      <c r="T23" s="113"/>
      <c r="U23" s="60">
        <f t="shared" si="12"/>
        <v>0</v>
      </c>
      <c r="V23" s="113"/>
      <c r="W23" s="60">
        <f t="shared" si="13"/>
        <v>0</v>
      </c>
      <c r="X23" s="75">
        <f t="shared" si="14"/>
        <v>0</v>
      </c>
    </row>
    <row r="24" spans="1:24" thickTop="1" thickBot="1" x14ac:dyDescent="0.4">
      <c r="A24" s="20"/>
      <c r="B24" s="45">
        <v>8</v>
      </c>
      <c r="C24" s="3" t="s">
        <v>11</v>
      </c>
      <c r="D24" s="4" t="s">
        <v>17</v>
      </c>
      <c r="E24" s="63">
        <v>2</v>
      </c>
      <c r="F24" s="62">
        <v>317.7</v>
      </c>
      <c r="G24" s="52">
        <f t="shared" si="4"/>
        <v>635.4</v>
      </c>
      <c r="H24" s="16">
        <f t="shared" si="0"/>
        <v>327.23099999999999</v>
      </c>
      <c r="I24" s="62">
        <f t="shared" si="15"/>
        <v>327.23099999999999</v>
      </c>
      <c r="J24" s="66">
        <f t="shared" si="6"/>
        <v>654.46199999999999</v>
      </c>
      <c r="K24" s="62">
        <f t="shared" si="1"/>
        <v>337.04793000000001</v>
      </c>
      <c r="L24" s="17">
        <f t="shared" si="16"/>
        <v>337.04793000000001</v>
      </c>
      <c r="M24" s="17">
        <f t="shared" si="2"/>
        <v>674.09586000000002</v>
      </c>
      <c r="N24" s="16">
        <f t="shared" si="3"/>
        <v>674.09586000000002</v>
      </c>
      <c r="O24" s="16">
        <f t="shared" si="17"/>
        <v>674.09586000000002</v>
      </c>
      <c r="P24" s="9">
        <f t="shared" si="9"/>
        <v>1963.95786</v>
      </c>
      <c r="Q24" s="14">
        <f t="shared" si="18"/>
        <v>1348.19172</v>
      </c>
      <c r="R24" s="113"/>
      <c r="S24" s="60">
        <f t="shared" si="11"/>
        <v>0</v>
      </c>
      <c r="T24" s="113"/>
      <c r="U24" s="60">
        <f t="shared" si="12"/>
        <v>0</v>
      </c>
      <c r="V24" s="113"/>
      <c r="W24" s="60">
        <f t="shared" si="13"/>
        <v>0</v>
      </c>
      <c r="X24" s="75">
        <f t="shared" si="14"/>
        <v>0</v>
      </c>
    </row>
    <row r="25" spans="1:24" thickTop="1" thickBot="1" x14ac:dyDescent="0.4">
      <c r="A25" s="20"/>
      <c r="B25" s="45">
        <v>9</v>
      </c>
      <c r="C25" s="3" t="s">
        <v>11</v>
      </c>
      <c r="D25" s="4" t="s">
        <v>17</v>
      </c>
      <c r="E25" s="63">
        <v>2</v>
      </c>
      <c r="F25" s="62">
        <v>317.7</v>
      </c>
      <c r="G25" s="52">
        <f t="shared" si="4"/>
        <v>635.4</v>
      </c>
      <c r="H25" s="16">
        <f t="shared" si="0"/>
        <v>327.23099999999999</v>
      </c>
      <c r="I25" s="62">
        <f t="shared" si="15"/>
        <v>327.23099999999999</v>
      </c>
      <c r="J25" s="66">
        <f t="shared" si="6"/>
        <v>654.46199999999999</v>
      </c>
      <c r="K25" s="62">
        <f t="shared" si="1"/>
        <v>337.04793000000001</v>
      </c>
      <c r="L25" s="17">
        <f t="shared" si="16"/>
        <v>337.04793000000001</v>
      </c>
      <c r="M25" s="17">
        <f t="shared" si="2"/>
        <v>674.09586000000002</v>
      </c>
      <c r="N25" s="16">
        <f t="shared" si="3"/>
        <v>674.09586000000002</v>
      </c>
      <c r="O25" s="16">
        <f t="shared" si="17"/>
        <v>674.09586000000002</v>
      </c>
      <c r="P25" s="9">
        <f t="shared" si="9"/>
        <v>1963.95786</v>
      </c>
      <c r="Q25" s="14">
        <f t="shared" si="18"/>
        <v>1348.19172</v>
      </c>
      <c r="R25" s="113"/>
      <c r="S25" s="60">
        <f t="shared" si="11"/>
        <v>0</v>
      </c>
      <c r="T25" s="113"/>
      <c r="U25" s="60">
        <f t="shared" si="12"/>
        <v>0</v>
      </c>
      <c r="V25" s="113"/>
      <c r="W25" s="60">
        <f t="shared" si="13"/>
        <v>0</v>
      </c>
      <c r="X25" s="75">
        <f t="shared" si="14"/>
        <v>0</v>
      </c>
    </row>
    <row r="26" spans="1:24" thickTop="1" thickBot="1" x14ac:dyDescent="0.4">
      <c r="A26" s="20"/>
      <c r="B26" s="45">
        <v>10</v>
      </c>
      <c r="C26" s="3" t="s">
        <v>11</v>
      </c>
      <c r="D26" s="4" t="s">
        <v>17</v>
      </c>
      <c r="E26" s="63">
        <v>2</v>
      </c>
      <c r="F26" s="62">
        <v>317.7</v>
      </c>
      <c r="G26" s="52">
        <f t="shared" si="4"/>
        <v>635.4</v>
      </c>
      <c r="H26" s="16">
        <f t="shared" si="0"/>
        <v>327.23099999999999</v>
      </c>
      <c r="I26" s="62">
        <f t="shared" si="15"/>
        <v>327.23099999999999</v>
      </c>
      <c r="J26" s="66">
        <f t="shared" si="6"/>
        <v>654.46199999999999</v>
      </c>
      <c r="K26" s="62">
        <f t="shared" si="1"/>
        <v>337.04793000000001</v>
      </c>
      <c r="L26" s="17">
        <f t="shared" si="16"/>
        <v>337.04793000000001</v>
      </c>
      <c r="M26" s="17">
        <f t="shared" si="2"/>
        <v>674.09586000000002</v>
      </c>
      <c r="N26" s="16">
        <f t="shared" si="3"/>
        <v>674.09586000000002</v>
      </c>
      <c r="O26" s="16">
        <f t="shared" si="17"/>
        <v>674.09586000000002</v>
      </c>
      <c r="P26" s="9">
        <f t="shared" si="9"/>
        <v>1963.95786</v>
      </c>
      <c r="Q26" s="14">
        <f t="shared" si="18"/>
        <v>1348.19172</v>
      </c>
      <c r="R26" s="113"/>
      <c r="S26" s="60">
        <f t="shared" si="11"/>
        <v>0</v>
      </c>
      <c r="T26" s="113"/>
      <c r="U26" s="60">
        <f t="shared" si="12"/>
        <v>0</v>
      </c>
      <c r="V26" s="113"/>
      <c r="W26" s="60">
        <f t="shared" si="13"/>
        <v>0</v>
      </c>
      <c r="X26" s="75">
        <f t="shared" si="14"/>
        <v>0</v>
      </c>
    </row>
    <row r="27" spans="1:24" thickTop="1" thickBot="1" x14ac:dyDescent="0.4">
      <c r="A27" s="20"/>
      <c r="B27" s="45">
        <v>11</v>
      </c>
      <c r="C27" s="3" t="s">
        <v>11</v>
      </c>
      <c r="D27" s="4" t="s">
        <v>15</v>
      </c>
      <c r="E27" s="63">
        <v>2</v>
      </c>
      <c r="F27" s="62">
        <v>628.78125</v>
      </c>
      <c r="G27" s="52">
        <f t="shared" si="4"/>
        <v>1257.5625</v>
      </c>
      <c r="H27" s="16">
        <f t="shared" si="0"/>
        <v>647.64468750000003</v>
      </c>
      <c r="I27" s="62">
        <f t="shared" si="15"/>
        <v>647.64468750000003</v>
      </c>
      <c r="J27" s="66">
        <f t="shared" si="6"/>
        <v>1295.2893750000001</v>
      </c>
      <c r="K27" s="62">
        <f t="shared" si="1"/>
        <v>667.07402812500004</v>
      </c>
      <c r="L27" s="17">
        <f t="shared" si="16"/>
        <v>667.07402812500004</v>
      </c>
      <c r="M27" s="17">
        <f t="shared" si="2"/>
        <v>1334.1480562500001</v>
      </c>
      <c r="N27" s="16">
        <f t="shared" si="3"/>
        <v>1334.1480562500001</v>
      </c>
      <c r="O27" s="16">
        <f t="shared" si="17"/>
        <v>1334.1480562500001</v>
      </c>
      <c r="P27" s="9">
        <f t="shared" si="9"/>
        <v>3886.9999312500004</v>
      </c>
      <c r="Q27" s="14">
        <f t="shared" si="18"/>
        <v>2668.2961125000002</v>
      </c>
      <c r="R27" s="113"/>
      <c r="S27" s="60">
        <f t="shared" si="11"/>
        <v>0</v>
      </c>
      <c r="T27" s="113"/>
      <c r="U27" s="60">
        <f t="shared" si="12"/>
        <v>0</v>
      </c>
      <c r="V27" s="113"/>
      <c r="W27" s="60">
        <f t="shared" si="13"/>
        <v>0</v>
      </c>
      <c r="X27" s="75">
        <f t="shared" si="14"/>
        <v>0</v>
      </c>
    </row>
    <row r="28" spans="1:24" thickTop="1" thickBot="1" x14ac:dyDescent="0.4">
      <c r="A28" s="20"/>
      <c r="B28" s="45">
        <v>12</v>
      </c>
      <c r="C28" s="3" t="s">
        <v>11</v>
      </c>
      <c r="D28" s="4" t="s">
        <v>14</v>
      </c>
      <c r="E28" s="63">
        <v>2</v>
      </c>
      <c r="F28" s="62">
        <v>701.21875</v>
      </c>
      <c r="G28" s="52">
        <f t="shared" si="4"/>
        <v>1402.4375</v>
      </c>
      <c r="H28" s="16">
        <f t="shared" si="0"/>
        <v>722.25531250000006</v>
      </c>
      <c r="I28" s="62">
        <f t="shared" si="15"/>
        <v>722.25531250000006</v>
      </c>
      <c r="J28" s="66">
        <f t="shared" si="6"/>
        <v>1444.5106250000001</v>
      </c>
      <c r="K28" s="62">
        <f t="shared" si="1"/>
        <v>743.92297187500003</v>
      </c>
      <c r="L28" s="17">
        <f t="shared" si="16"/>
        <v>743.92297187500003</v>
      </c>
      <c r="M28" s="17">
        <f t="shared" si="2"/>
        <v>1487.8459437500001</v>
      </c>
      <c r="N28" s="16">
        <f t="shared" si="3"/>
        <v>1487.8459437500001</v>
      </c>
      <c r="O28" s="16">
        <f t="shared" si="17"/>
        <v>1487.8459437500001</v>
      </c>
      <c r="P28" s="9">
        <f t="shared" si="9"/>
        <v>4334.7940687499995</v>
      </c>
      <c r="Q28" s="14">
        <f t="shared" si="18"/>
        <v>2975.6918875000001</v>
      </c>
      <c r="R28" s="113"/>
      <c r="S28" s="60">
        <f t="shared" si="11"/>
        <v>0</v>
      </c>
      <c r="T28" s="113"/>
      <c r="U28" s="60">
        <f t="shared" si="12"/>
        <v>0</v>
      </c>
      <c r="V28" s="113"/>
      <c r="W28" s="60">
        <f t="shared" si="13"/>
        <v>0</v>
      </c>
      <c r="X28" s="75">
        <f t="shared" si="14"/>
        <v>0</v>
      </c>
    </row>
    <row r="29" spans="1:24" thickTop="1" thickBot="1" x14ac:dyDescent="0.4">
      <c r="A29" s="20"/>
      <c r="B29" s="45">
        <v>13</v>
      </c>
      <c r="C29" s="3" t="s">
        <v>11</v>
      </c>
      <c r="D29" s="4" t="s">
        <v>16</v>
      </c>
      <c r="E29" s="53">
        <v>2</v>
      </c>
      <c r="F29" s="62">
        <v>516.6875</v>
      </c>
      <c r="G29" s="52">
        <f t="shared" si="4"/>
        <v>1033.375</v>
      </c>
      <c r="H29" s="16">
        <f t="shared" si="0"/>
        <v>532.18812500000001</v>
      </c>
      <c r="I29" s="62">
        <f t="shared" si="15"/>
        <v>532.18812500000001</v>
      </c>
      <c r="J29" s="66">
        <f t="shared" si="6"/>
        <v>1064.37625</v>
      </c>
      <c r="K29" s="62">
        <f t="shared" si="1"/>
        <v>548.15376875000004</v>
      </c>
      <c r="L29" s="17">
        <f t="shared" si="16"/>
        <v>548.15376875000004</v>
      </c>
      <c r="M29" s="17">
        <f t="shared" si="2"/>
        <v>1096.3075375000001</v>
      </c>
      <c r="N29" s="16">
        <f t="shared" si="3"/>
        <v>1096.3075375000001</v>
      </c>
      <c r="O29" s="16">
        <f t="shared" si="17"/>
        <v>1096.3075375000001</v>
      </c>
      <c r="P29" s="9">
        <f t="shared" si="9"/>
        <v>3194.0587875000001</v>
      </c>
      <c r="Q29" s="14">
        <f t="shared" si="18"/>
        <v>2192.6150750000002</v>
      </c>
      <c r="R29" s="113"/>
      <c r="S29" s="60">
        <f t="shared" si="11"/>
        <v>0</v>
      </c>
      <c r="T29" s="113"/>
      <c r="U29" s="60">
        <f t="shared" si="12"/>
        <v>0</v>
      </c>
      <c r="V29" s="113"/>
      <c r="W29" s="60">
        <f t="shared" si="13"/>
        <v>0</v>
      </c>
      <c r="X29" s="75">
        <f t="shared" si="14"/>
        <v>0</v>
      </c>
    </row>
    <row r="30" spans="1:24" thickTop="1" thickBot="1" x14ac:dyDescent="0.4">
      <c r="A30" s="20"/>
      <c r="B30" s="45">
        <v>14</v>
      </c>
      <c r="C30" s="3" t="s">
        <v>11</v>
      </c>
      <c r="D30" s="4" t="s">
        <v>16</v>
      </c>
      <c r="E30" s="53">
        <v>2</v>
      </c>
      <c r="F30" s="62">
        <v>516.6875</v>
      </c>
      <c r="G30" s="52">
        <f t="shared" si="4"/>
        <v>1033.375</v>
      </c>
      <c r="H30" s="16">
        <f t="shared" si="0"/>
        <v>532.18812500000001</v>
      </c>
      <c r="I30" s="62">
        <f t="shared" si="15"/>
        <v>532.18812500000001</v>
      </c>
      <c r="J30" s="66">
        <f t="shared" si="6"/>
        <v>1064.37625</v>
      </c>
      <c r="K30" s="62">
        <f t="shared" si="1"/>
        <v>548.15376875000004</v>
      </c>
      <c r="L30" s="17">
        <f t="shared" si="16"/>
        <v>548.15376875000004</v>
      </c>
      <c r="M30" s="17">
        <f t="shared" si="2"/>
        <v>1096.3075375000001</v>
      </c>
      <c r="N30" s="16">
        <f t="shared" si="3"/>
        <v>1096.3075375000001</v>
      </c>
      <c r="O30" s="16">
        <f t="shared" si="17"/>
        <v>1096.3075375000001</v>
      </c>
      <c r="P30" s="9">
        <f t="shared" si="9"/>
        <v>3194.0587875000001</v>
      </c>
      <c r="Q30" s="14">
        <f t="shared" si="18"/>
        <v>2192.6150750000002</v>
      </c>
      <c r="R30" s="113"/>
      <c r="S30" s="60">
        <f t="shared" si="11"/>
        <v>0</v>
      </c>
      <c r="T30" s="113"/>
      <c r="U30" s="60">
        <f t="shared" si="12"/>
        <v>0</v>
      </c>
      <c r="V30" s="113"/>
      <c r="W30" s="60">
        <f t="shared" si="13"/>
        <v>0</v>
      </c>
      <c r="X30" s="75">
        <f t="shared" si="14"/>
        <v>0</v>
      </c>
    </row>
    <row r="31" spans="1:24" thickTop="1" thickBot="1" x14ac:dyDescent="0.4">
      <c r="A31" s="20"/>
      <c r="B31" s="45">
        <v>15</v>
      </c>
      <c r="C31" s="3" t="s">
        <v>11</v>
      </c>
      <c r="D31" s="4" t="s">
        <v>16</v>
      </c>
      <c r="E31" s="53">
        <v>2</v>
      </c>
      <c r="F31" s="62">
        <v>516.6875</v>
      </c>
      <c r="G31" s="52">
        <f t="shared" si="4"/>
        <v>1033.375</v>
      </c>
      <c r="H31" s="16">
        <f t="shared" si="0"/>
        <v>532.18812500000001</v>
      </c>
      <c r="I31" s="62">
        <f t="shared" si="15"/>
        <v>532.18812500000001</v>
      </c>
      <c r="J31" s="66">
        <f t="shared" si="6"/>
        <v>1064.37625</v>
      </c>
      <c r="K31" s="62">
        <f t="shared" si="1"/>
        <v>548.15376875000004</v>
      </c>
      <c r="L31" s="17">
        <f t="shared" si="16"/>
        <v>548.15376875000004</v>
      </c>
      <c r="M31" s="17">
        <f t="shared" si="2"/>
        <v>1096.3075375000001</v>
      </c>
      <c r="N31" s="16">
        <f t="shared" si="3"/>
        <v>1096.3075375000001</v>
      </c>
      <c r="O31" s="16">
        <f t="shared" si="17"/>
        <v>1096.3075375000001</v>
      </c>
      <c r="P31" s="9">
        <f t="shared" si="9"/>
        <v>3194.0587875000001</v>
      </c>
      <c r="Q31" s="14">
        <f t="shared" si="18"/>
        <v>2192.6150750000002</v>
      </c>
      <c r="R31" s="113"/>
      <c r="S31" s="60">
        <f t="shared" si="11"/>
        <v>0</v>
      </c>
      <c r="T31" s="113"/>
      <c r="U31" s="60">
        <f t="shared" si="12"/>
        <v>0</v>
      </c>
      <c r="V31" s="113"/>
      <c r="W31" s="60">
        <f t="shared" si="13"/>
        <v>0</v>
      </c>
      <c r="X31" s="75">
        <f t="shared" si="14"/>
        <v>0</v>
      </c>
    </row>
    <row r="32" spans="1:24" thickTop="1" thickBot="1" x14ac:dyDescent="0.4">
      <c r="A32" s="20"/>
      <c r="B32" s="45">
        <v>16</v>
      </c>
      <c r="C32" s="3" t="s">
        <v>11</v>
      </c>
      <c r="D32" s="4" t="s">
        <v>16</v>
      </c>
      <c r="E32" s="53">
        <v>2</v>
      </c>
      <c r="F32" s="62">
        <v>516.6875</v>
      </c>
      <c r="G32" s="52">
        <f t="shared" si="4"/>
        <v>1033.375</v>
      </c>
      <c r="H32" s="16">
        <f t="shared" si="0"/>
        <v>532.18812500000001</v>
      </c>
      <c r="I32" s="62">
        <f t="shared" si="15"/>
        <v>532.18812500000001</v>
      </c>
      <c r="J32" s="66">
        <f t="shared" si="6"/>
        <v>1064.37625</v>
      </c>
      <c r="K32" s="62">
        <f t="shared" si="1"/>
        <v>548.15376875000004</v>
      </c>
      <c r="L32" s="17">
        <f t="shared" si="16"/>
        <v>548.15376875000004</v>
      </c>
      <c r="M32" s="17">
        <f t="shared" si="2"/>
        <v>1096.3075375000001</v>
      </c>
      <c r="N32" s="16">
        <f t="shared" si="3"/>
        <v>1096.3075375000001</v>
      </c>
      <c r="O32" s="16">
        <f t="shared" si="17"/>
        <v>1096.3075375000001</v>
      </c>
      <c r="P32" s="9">
        <f t="shared" si="9"/>
        <v>3194.0587875000001</v>
      </c>
      <c r="Q32" s="14">
        <f t="shared" si="18"/>
        <v>2192.6150750000002</v>
      </c>
      <c r="R32" s="113"/>
      <c r="S32" s="60">
        <f t="shared" si="11"/>
        <v>0</v>
      </c>
      <c r="T32" s="113"/>
      <c r="U32" s="60">
        <f t="shared" si="12"/>
        <v>0</v>
      </c>
      <c r="V32" s="113"/>
      <c r="W32" s="60">
        <f t="shared" si="13"/>
        <v>0</v>
      </c>
      <c r="X32" s="75">
        <f t="shared" si="14"/>
        <v>0</v>
      </c>
    </row>
    <row r="33" spans="1:25" thickTop="1" thickBot="1" x14ac:dyDescent="0.4">
      <c r="A33" s="20"/>
      <c r="B33" s="45">
        <v>17</v>
      </c>
      <c r="C33" s="3" t="s">
        <v>11</v>
      </c>
      <c r="D33" s="4" t="s">
        <v>18</v>
      </c>
      <c r="E33" s="53">
        <v>2</v>
      </c>
      <c r="F33" s="62">
        <v>781.44</v>
      </c>
      <c r="G33" s="52">
        <f t="shared" si="4"/>
        <v>1562.88</v>
      </c>
      <c r="H33" s="16">
        <f t="shared" si="0"/>
        <v>804.8832000000001</v>
      </c>
      <c r="I33" s="62">
        <f t="shared" si="15"/>
        <v>804.8832000000001</v>
      </c>
      <c r="J33" s="66">
        <f t="shared" si="6"/>
        <v>1609.7664000000002</v>
      </c>
      <c r="K33" s="62">
        <f t="shared" si="1"/>
        <v>829.02969600000017</v>
      </c>
      <c r="L33" s="17">
        <f t="shared" si="16"/>
        <v>829.02969600000017</v>
      </c>
      <c r="M33" s="17">
        <f t="shared" si="2"/>
        <v>1658.0593920000003</v>
      </c>
      <c r="N33" s="16">
        <f t="shared" si="3"/>
        <v>1658.0593920000003</v>
      </c>
      <c r="O33" s="16">
        <f t="shared" si="17"/>
        <v>1658.0593920000003</v>
      </c>
      <c r="P33" s="9">
        <f t="shared" si="9"/>
        <v>4830.7057920000007</v>
      </c>
      <c r="Q33" s="14">
        <f t="shared" si="18"/>
        <v>3316.1187840000007</v>
      </c>
      <c r="R33" s="113"/>
      <c r="S33" s="60">
        <f t="shared" si="11"/>
        <v>0</v>
      </c>
      <c r="T33" s="113"/>
      <c r="U33" s="60">
        <f t="shared" si="12"/>
        <v>0</v>
      </c>
      <c r="V33" s="113"/>
      <c r="W33" s="60">
        <f t="shared" si="13"/>
        <v>0</v>
      </c>
      <c r="X33" s="75">
        <f t="shared" si="14"/>
        <v>0</v>
      </c>
    </row>
    <row r="34" spans="1:25" thickTop="1" thickBot="1" x14ac:dyDescent="0.4">
      <c r="A34" s="20"/>
      <c r="B34" s="45">
        <v>18</v>
      </c>
      <c r="C34" s="3" t="s">
        <v>11</v>
      </c>
      <c r="D34" s="4" t="s">
        <v>16</v>
      </c>
      <c r="E34" s="53">
        <v>2</v>
      </c>
      <c r="F34" s="62">
        <v>516.6875</v>
      </c>
      <c r="G34" s="52">
        <f t="shared" si="4"/>
        <v>1033.375</v>
      </c>
      <c r="H34" s="16">
        <f t="shared" si="0"/>
        <v>532.18812500000001</v>
      </c>
      <c r="I34" s="62">
        <f t="shared" si="15"/>
        <v>532.18812500000001</v>
      </c>
      <c r="J34" s="66">
        <f t="shared" si="6"/>
        <v>1064.37625</v>
      </c>
      <c r="K34" s="62">
        <f t="shared" si="1"/>
        <v>548.15376875000004</v>
      </c>
      <c r="L34" s="17">
        <f t="shared" si="16"/>
        <v>548.15376875000004</v>
      </c>
      <c r="M34" s="17">
        <f t="shared" si="2"/>
        <v>1096.3075375000001</v>
      </c>
      <c r="N34" s="16">
        <f t="shared" si="3"/>
        <v>1096.3075375000001</v>
      </c>
      <c r="O34" s="16">
        <f t="shared" si="17"/>
        <v>1096.3075375000001</v>
      </c>
      <c r="P34" s="9">
        <f t="shared" si="9"/>
        <v>3194.0587875000001</v>
      </c>
      <c r="Q34" s="14">
        <f t="shared" si="18"/>
        <v>2192.6150750000002</v>
      </c>
      <c r="R34" s="113"/>
      <c r="S34" s="60">
        <f t="shared" si="11"/>
        <v>0</v>
      </c>
      <c r="T34" s="113"/>
      <c r="U34" s="60">
        <f t="shared" si="12"/>
        <v>0</v>
      </c>
      <c r="V34" s="113"/>
      <c r="W34" s="60">
        <f t="shared" si="13"/>
        <v>0</v>
      </c>
      <c r="X34" s="75">
        <f t="shared" si="14"/>
        <v>0</v>
      </c>
    </row>
    <row r="35" spans="1:25" thickTop="1" thickBot="1" x14ac:dyDescent="0.4">
      <c r="A35" s="20"/>
      <c r="B35" s="45">
        <v>19</v>
      </c>
      <c r="C35" s="3" t="s">
        <v>11</v>
      </c>
      <c r="D35" s="4" t="s">
        <v>16</v>
      </c>
      <c r="E35" s="53">
        <v>2</v>
      </c>
      <c r="F35" s="62">
        <v>516.6875</v>
      </c>
      <c r="G35" s="52">
        <f t="shared" si="4"/>
        <v>1033.375</v>
      </c>
      <c r="H35" s="16">
        <f t="shared" si="0"/>
        <v>532.18812500000001</v>
      </c>
      <c r="I35" s="62">
        <f t="shared" si="15"/>
        <v>532.18812500000001</v>
      </c>
      <c r="J35" s="66">
        <f t="shared" si="6"/>
        <v>1064.37625</v>
      </c>
      <c r="K35" s="62">
        <f t="shared" si="1"/>
        <v>548.15376875000004</v>
      </c>
      <c r="L35" s="17">
        <f t="shared" si="16"/>
        <v>548.15376875000004</v>
      </c>
      <c r="M35" s="17">
        <f t="shared" si="2"/>
        <v>1096.3075375000001</v>
      </c>
      <c r="N35" s="16">
        <f t="shared" si="3"/>
        <v>1096.3075375000001</v>
      </c>
      <c r="O35" s="16">
        <f t="shared" si="17"/>
        <v>1096.3075375000001</v>
      </c>
      <c r="P35" s="9">
        <f t="shared" si="9"/>
        <v>3194.0587875000001</v>
      </c>
      <c r="Q35" s="14">
        <f t="shared" si="18"/>
        <v>2192.6150750000002</v>
      </c>
      <c r="R35" s="113"/>
      <c r="S35" s="60">
        <f t="shared" si="11"/>
        <v>0</v>
      </c>
      <c r="T35" s="113"/>
      <c r="U35" s="60">
        <f t="shared" si="12"/>
        <v>0</v>
      </c>
      <c r="V35" s="113"/>
      <c r="W35" s="60">
        <f t="shared" si="13"/>
        <v>0</v>
      </c>
      <c r="X35" s="75">
        <f t="shared" si="14"/>
        <v>0</v>
      </c>
    </row>
    <row r="36" spans="1:25" thickTop="1" thickBot="1" x14ac:dyDescent="0.4">
      <c r="A36" s="20"/>
      <c r="B36" s="45">
        <v>20</v>
      </c>
      <c r="C36" s="3" t="s">
        <v>11</v>
      </c>
      <c r="D36" s="4" t="s">
        <v>12</v>
      </c>
      <c r="E36" s="53">
        <v>2</v>
      </c>
      <c r="F36" s="62">
        <v>590.5</v>
      </c>
      <c r="G36" s="52">
        <f t="shared" si="4"/>
        <v>1181</v>
      </c>
      <c r="H36" s="16">
        <f t="shared" si="0"/>
        <v>608.21500000000003</v>
      </c>
      <c r="I36" s="62">
        <f t="shared" si="15"/>
        <v>608.21500000000003</v>
      </c>
      <c r="J36" s="66">
        <f t="shared" si="6"/>
        <v>1216.43</v>
      </c>
      <c r="K36" s="62">
        <f t="shared" si="1"/>
        <v>626.46145000000001</v>
      </c>
      <c r="L36" s="17">
        <f t="shared" si="16"/>
        <v>626.46145000000001</v>
      </c>
      <c r="M36" s="17">
        <f t="shared" si="2"/>
        <v>1252.9229</v>
      </c>
      <c r="N36" s="16">
        <f t="shared" si="3"/>
        <v>1252.9229</v>
      </c>
      <c r="O36" s="16">
        <f t="shared" si="17"/>
        <v>1252.9229</v>
      </c>
      <c r="P36" s="9">
        <f t="shared" si="9"/>
        <v>3650.3529000000003</v>
      </c>
      <c r="Q36" s="14">
        <f t="shared" si="18"/>
        <v>2505.8458000000001</v>
      </c>
      <c r="R36" s="113"/>
      <c r="S36" s="60">
        <f t="shared" si="11"/>
        <v>0</v>
      </c>
      <c r="T36" s="113"/>
      <c r="U36" s="60">
        <f t="shared" si="12"/>
        <v>0</v>
      </c>
      <c r="V36" s="113"/>
      <c r="W36" s="60">
        <f t="shared" si="13"/>
        <v>0</v>
      </c>
      <c r="X36" s="75">
        <f t="shared" si="14"/>
        <v>0</v>
      </c>
    </row>
    <row r="37" spans="1:25" thickTop="1" thickBot="1" x14ac:dyDescent="0.4">
      <c r="A37" s="20"/>
      <c r="B37" s="45">
        <v>21</v>
      </c>
      <c r="C37" s="3" t="s">
        <v>11</v>
      </c>
      <c r="D37" s="4" t="s">
        <v>16</v>
      </c>
      <c r="E37" s="53">
        <v>2</v>
      </c>
      <c r="F37" s="62">
        <v>516.6875</v>
      </c>
      <c r="G37" s="52">
        <f t="shared" si="4"/>
        <v>1033.375</v>
      </c>
      <c r="H37" s="16">
        <f t="shared" si="0"/>
        <v>532.18812500000001</v>
      </c>
      <c r="I37" s="62">
        <f t="shared" si="15"/>
        <v>532.18812500000001</v>
      </c>
      <c r="J37" s="66">
        <f t="shared" si="6"/>
        <v>1064.37625</v>
      </c>
      <c r="K37" s="62">
        <f t="shared" si="1"/>
        <v>548.15376875000004</v>
      </c>
      <c r="L37" s="17">
        <f t="shared" si="16"/>
        <v>548.15376875000004</v>
      </c>
      <c r="M37" s="17">
        <f t="shared" si="2"/>
        <v>1096.3075375000001</v>
      </c>
      <c r="N37" s="16">
        <f t="shared" si="3"/>
        <v>1096.3075375000001</v>
      </c>
      <c r="O37" s="16">
        <f t="shared" si="17"/>
        <v>1096.3075375000001</v>
      </c>
      <c r="P37" s="9">
        <f t="shared" si="9"/>
        <v>3194.0587875000001</v>
      </c>
      <c r="Q37" s="14">
        <f t="shared" si="18"/>
        <v>2192.6150750000002</v>
      </c>
      <c r="R37" s="113"/>
      <c r="S37" s="60">
        <f t="shared" si="11"/>
        <v>0</v>
      </c>
      <c r="T37" s="113"/>
      <c r="U37" s="60">
        <f t="shared" si="12"/>
        <v>0</v>
      </c>
      <c r="V37" s="113"/>
      <c r="W37" s="60">
        <f t="shared" si="13"/>
        <v>0</v>
      </c>
      <c r="X37" s="75">
        <f t="shared" si="14"/>
        <v>0</v>
      </c>
    </row>
    <row r="38" spans="1:25" thickTop="1" thickBot="1" x14ac:dyDescent="0.4">
      <c r="A38" s="20"/>
      <c r="B38" s="45">
        <v>22</v>
      </c>
      <c r="C38" s="3" t="s">
        <v>11</v>
      </c>
      <c r="D38" s="4" t="s">
        <v>16</v>
      </c>
      <c r="E38" s="53">
        <v>2</v>
      </c>
      <c r="F38" s="62">
        <v>516.6875</v>
      </c>
      <c r="G38" s="52">
        <f t="shared" si="4"/>
        <v>1033.375</v>
      </c>
      <c r="H38" s="16">
        <f t="shared" si="0"/>
        <v>532.18812500000001</v>
      </c>
      <c r="I38" s="62">
        <f t="shared" si="15"/>
        <v>532.18812500000001</v>
      </c>
      <c r="J38" s="66">
        <f t="shared" si="6"/>
        <v>1064.37625</v>
      </c>
      <c r="K38" s="62">
        <f t="shared" si="1"/>
        <v>548.15376875000004</v>
      </c>
      <c r="L38" s="17">
        <f t="shared" si="16"/>
        <v>548.15376875000004</v>
      </c>
      <c r="M38" s="17">
        <f t="shared" si="2"/>
        <v>1096.3075375000001</v>
      </c>
      <c r="N38" s="16">
        <f t="shared" si="3"/>
        <v>1096.3075375000001</v>
      </c>
      <c r="O38" s="16">
        <f t="shared" si="17"/>
        <v>1096.3075375000001</v>
      </c>
      <c r="P38" s="9">
        <f t="shared" si="9"/>
        <v>3194.0587875000001</v>
      </c>
      <c r="Q38" s="14">
        <f t="shared" si="18"/>
        <v>2192.6150750000002</v>
      </c>
      <c r="R38" s="113"/>
      <c r="S38" s="60">
        <f t="shared" si="11"/>
        <v>0</v>
      </c>
      <c r="T38" s="113"/>
      <c r="U38" s="60">
        <f t="shared" si="12"/>
        <v>0</v>
      </c>
      <c r="V38" s="113"/>
      <c r="W38" s="60">
        <f t="shared" si="13"/>
        <v>0</v>
      </c>
      <c r="X38" s="75">
        <f t="shared" si="14"/>
        <v>0</v>
      </c>
    </row>
    <row r="39" spans="1:25" thickTop="1" thickBot="1" x14ac:dyDescent="0.4">
      <c r="A39" s="20"/>
      <c r="B39" s="45">
        <v>23</v>
      </c>
      <c r="C39" s="3" t="s">
        <v>11</v>
      </c>
      <c r="D39" s="4" t="s">
        <v>17</v>
      </c>
      <c r="E39" s="53">
        <v>2</v>
      </c>
      <c r="F39" s="62">
        <v>354.30500000000001</v>
      </c>
      <c r="G39" s="52">
        <f t="shared" si="4"/>
        <v>708.61</v>
      </c>
      <c r="H39" s="16">
        <f t="shared" si="0"/>
        <v>364.93414999999999</v>
      </c>
      <c r="I39" s="62">
        <f t="shared" si="15"/>
        <v>364.93414999999999</v>
      </c>
      <c r="J39" s="66">
        <f t="shared" si="6"/>
        <v>729.86829999999998</v>
      </c>
      <c r="K39" s="62">
        <f t="shared" si="1"/>
        <v>375.88217450000002</v>
      </c>
      <c r="L39" s="17">
        <f t="shared" si="16"/>
        <v>375.88217450000002</v>
      </c>
      <c r="M39" s="17">
        <f t="shared" si="2"/>
        <v>751.76434900000004</v>
      </c>
      <c r="N39" s="16">
        <f t="shared" si="3"/>
        <v>751.76434900000004</v>
      </c>
      <c r="O39" s="16">
        <f t="shared" si="17"/>
        <v>751.76434900000004</v>
      </c>
      <c r="P39" s="9">
        <f t="shared" si="9"/>
        <v>2190.2426489999998</v>
      </c>
      <c r="Q39" s="14">
        <f t="shared" si="18"/>
        <v>1503.5286980000001</v>
      </c>
      <c r="R39" s="113"/>
      <c r="S39" s="60">
        <f t="shared" si="11"/>
        <v>0</v>
      </c>
      <c r="T39" s="113"/>
      <c r="U39" s="60">
        <f t="shared" si="12"/>
        <v>0</v>
      </c>
      <c r="V39" s="113"/>
      <c r="W39" s="60">
        <f t="shared" si="13"/>
        <v>0</v>
      </c>
      <c r="X39" s="75">
        <f t="shared" si="14"/>
        <v>0</v>
      </c>
    </row>
    <row r="40" spans="1:25" thickTop="1" thickBot="1" x14ac:dyDescent="0.4">
      <c r="A40" s="27"/>
      <c r="B40" s="46">
        <v>24</v>
      </c>
      <c r="C40" s="47" t="s">
        <v>11</v>
      </c>
      <c r="D40" s="50" t="s">
        <v>19</v>
      </c>
      <c r="E40" s="82">
        <v>2</v>
      </c>
      <c r="F40" s="83">
        <v>781.43</v>
      </c>
      <c r="G40" s="84">
        <f t="shared" si="4"/>
        <v>1562.86</v>
      </c>
      <c r="H40" s="85">
        <f t="shared" si="0"/>
        <v>804.87289999999996</v>
      </c>
      <c r="I40" s="83">
        <f t="shared" si="15"/>
        <v>804.87289999999996</v>
      </c>
      <c r="J40" s="86">
        <f t="shared" si="6"/>
        <v>1609.7457999999999</v>
      </c>
      <c r="K40" s="83">
        <f t="shared" si="1"/>
        <v>829.01908700000001</v>
      </c>
      <c r="L40" s="87">
        <f t="shared" si="16"/>
        <v>829.01908700000001</v>
      </c>
      <c r="M40" s="87">
        <f>L40+K40</f>
        <v>1658.038174</v>
      </c>
      <c r="N40" s="85">
        <f t="shared" si="3"/>
        <v>1658.038174</v>
      </c>
      <c r="O40" s="85">
        <f t="shared" si="17"/>
        <v>1658.038174</v>
      </c>
      <c r="P40" s="88">
        <f t="shared" si="9"/>
        <v>4830.6439739999996</v>
      </c>
      <c r="Q40" s="89">
        <f t="shared" si="18"/>
        <v>3316.0763480000001</v>
      </c>
      <c r="R40" s="114"/>
      <c r="S40" s="90">
        <f t="shared" si="11"/>
        <v>0</v>
      </c>
      <c r="T40" s="114"/>
      <c r="U40" s="90">
        <f t="shared" si="12"/>
        <v>0</v>
      </c>
      <c r="V40" s="114"/>
      <c r="W40" s="90">
        <f t="shared" si="13"/>
        <v>0</v>
      </c>
      <c r="X40" s="91">
        <f t="shared" si="14"/>
        <v>0</v>
      </c>
    </row>
    <row r="41" spans="1:25" s="7" customFormat="1" ht="52.75" customHeight="1" thickTop="1" thickBot="1" x14ac:dyDescent="0.4">
      <c r="A41" s="13"/>
      <c r="B41" s="37"/>
      <c r="C41" s="81"/>
      <c r="D41" s="98" t="s">
        <v>59</v>
      </c>
      <c r="E41" s="99"/>
      <c r="F41" s="99"/>
      <c r="G41" s="100">
        <f>SUM(G4:G40)</f>
        <v>38756.512500000012</v>
      </c>
      <c r="H41" s="100" t="e">
        <f>#REF!+#REF!+H40</f>
        <v>#REF!</v>
      </c>
      <c r="I41" s="101"/>
      <c r="J41" s="100">
        <f>SUM(J4:J40)</f>
        <v>39919.207875000007</v>
      </c>
      <c r="K41" s="101"/>
      <c r="L41" s="100" t="e">
        <f>#REF!+#REF!+L40</f>
        <v>#REF!</v>
      </c>
      <c r="M41" s="100">
        <f>SUM(M4:M40)</f>
        <v>41116.784111249988</v>
      </c>
      <c r="N41" s="100" t="e">
        <f>#REF!+#REF!+N40</f>
        <v>#REF!</v>
      </c>
      <c r="O41" s="100" t="e">
        <f>#REF!+#REF!+O40</f>
        <v>#REF!</v>
      </c>
      <c r="P41" s="100">
        <f>P4+P5+P6+P7+P8+P9+P10+P11+P12+P13+P14+P15+P16+P17+P18+P19+P20+P21+P22+P23+P24+P25+P26+P27+P28+P29+P30+P31+P32+P33+P34+P35+P36+P37+P38+P39+P40</f>
        <v>119792.50448625002</v>
      </c>
      <c r="Q41" s="102" t="e">
        <f>#REF!+#REF!+Q40</f>
        <v>#REF!</v>
      </c>
      <c r="R41" s="103" t="s">
        <v>48</v>
      </c>
      <c r="S41" s="104">
        <f>SUM(S4:S40)</f>
        <v>0</v>
      </c>
      <c r="T41" s="105"/>
      <c r="U41" s="104">
        <f>SUM(U4:U40)</f>
        <v>0</v>
      </c>
      <c r="V41" s="105"/>
      <c r="W41" s="104">
        <f>SUM(W4:W40)</f>
        <v>0</v>
      </c>
      <c r="X41" s="75">
        <f>SUM(X4:X40)</f>
        <v>0</v>
      </c>
      <c r="Y41" s="13"/>
    </row>
    <row r="42" spans="1:25" s="7" customFormat="1" ht="43.5" customHeight="1" thickTop="1" thickBot="1" x14ac:dyDescent="0.4">
      <c r="A42" s="13"/>
      <c r="B42" s="8"/>
      <c r="C42" s="58"/>
      <c r="D42" s="106" t="s">
        <v>60</v>
      </c>
      <c r="E42" s="145">
        <v>30000</v>
      </c>
      <c r="F42" s="145"/>
      <c r="G42" s="145"/>
      <c r="H42" s="145"/>
      <c r="I42" s="145"/>
      <c r="J42" s="145"/>
      <c r="K42" s="145"/>
      <c r="L42" s="145"/>
      <c r="M42" s="138"/>
      <c r="N42" s="107"/>
      <c r="O42" s="107"/>
      <c r="P42" s="137">
        <v>30000</v>
      </c>
      <c r="Q42" s="138"/>
      <c r="R42" s="108" t="s">
        <v>38</v>
      </c>
      <c r="S42" s="132">
        <v>30000</v>
      </c>
      <c r="T42" s="132"/>
      <c r="U42" s="132"/>
      <c r="V42" s="132"/>
      <c r="W42" s="133"/>
      <c r="X42" s="116">
        <v>30000</v>
      </c>
      <c r="Y42" s="13"/>
    </row>
    <row r="43" spans="1:25" s="7" customFormat="1" thickTop="1" thickBot="1" x14ac:dyDescent="0.4">
      <c r="A43" s="13"/>
      <c r="B43" s="8"/>
      <c r="C43" s="8"/>
      <c r="D43" s="92"/>
      <c r="E43" s="139"/>
      <c r="F43" s="140"/>
      <c r="G43" s="93"/>
      <c r="H43" s="141"/>
      <c r="I43" s="140"/>
      <c r="J43" s="93"/>
      <c r="K43" s="141"/>
      <c r="L43" s="140"/>
      <c r="M43" s="94"/>
      <c r="N43" s="95"/>
      <c r="O43" s="95"/>
      <c r="P43" s="95"/>
      <c r="Q43" s="96"/>
      <c r="R43" s="97"/>
      <c r="S43" s="97"/>
      <c r="T43" s="97"/>
      <c r="U43" s="97"/>
      <c r="V43" s="97"/>
      <c r="W43" s="97"/>
      <c r="X43" s="97"/>
    </row>
    <row r="44" spans="1:25" s="7" customFormat="1" ht="19.5" thickTop="1" thickBot="1" x14ac:dyDescent="0.5">
      <c r="A44" s="13"/>
      <c r="B44" s="8"/>
      <c r="C44" s="58"/>
      <c r="D44" s="146" t="s">
        <v>56</v>
      </c>
      <c r="E44" s="147"/>
      <c r="F44" s="147"/>
      <c r="G44" s="147"/>
      <c r="H44" s="147"/>
      <c r="I44" s="147"/>
      <c r="J44" s="147"/>
      <c r="K44" s="147"/>
      <c r="L44" s="147"/>
      <c r="M44" s="148"/>
      <c r="N44" s="77"/>
      <c r="O44" s="77"/>
      <c r="P44" s="78">
        <f>P41+P42</f>
        <v>149792.50448625002</v>
      </c>
      <c r="Q44" s="79" t="e">
        <f>SUM(Q41:Q43)</f>
        <v>#REF!</v>
      </c>
      <c r="R44" s="80"/>
      <c r="S44" s="134" t="s">
        <v>57</v>
      </c>
      <c r="T44" s="135"/>
      <c r="U44" s="135"/>
      <c r="V44" s="135"/>
      <c r="W44" s="136"/>
      <c r="X44" s="109">
        <f>X41+X42</f>
        <v>30000</v>
      </c>
      <c r="Y44" s="13"/>
    </row>
    <row r="45" spans="1:25" s="7" customFormat="1" ht="19.5" hidden="1" thickTop="1" thickBot="1" x14ac:dyDescent="0.5">
      <c r="A45" s="13"/>
      <c r="B45" s="8"/>
      <c r="C45" s="8"/>
      <c r="D45" s="76"/>
      <c r="E45" s="59"/>
      <c r="F45" s="59"/>
      <c r="G45" s="59"/>
      <c r="H45" s="59"/>
      <c r="I45" s="59"/>
      <c r="J45" s="59"/>
      <c r="K45" s="59"/>
      <c r="L45" s="59"/>
      <c r="M45" s="59"/>
      <c r="N45" s="51"/>
      <c r="O45" s="51"/>
      <c r="P45" s="143"/>
      <c r="Q45" s="144"/>
      <c r="R45" s="51"/>
      <c r="S45" s="51"/>
      <c r="T45" s="51"/>
      <c r="U45" s="51"/>
      <c r="V45" s="51"/>
      <c r="W45" s="51"/>
      <c r="X45" s="51"/>
    </row>
    <row r="46" spans="1:25" s="7" customFormat="1" hidden="1" thickTop="1" thickBot="1" x14ac:dyDescent="0.4">
      <c r="A46" s="13"/>
      <c r="B46" s="8"/>
      <c r="C46" s="8"/>
      <c r="D46" s="68">
        <v>18.100000000000001</v>
      </c>
      <c r="E46" s="68"/>
      <c r="F46" s="68"/>
      <c r="G46" s="68"/>
      <c r="H46" s="68"/>
      <c r="I46" s="68"/>
      <c r="J46" s="68"/>
      <c r="K46" s="68"/>
      <c r="L46" s="68"/>
      <c r="M46" s="68"/>
      <c r="P46" s="18"/>
      <c r="Q46" s="18" t="e">
        <f>Q41/2</f>
        <v>#REF!</v>
      </c>
    </row>
    <row r="47" spans="1:25" s="7" customFormat="1" hidden="1" thickTop="1" thickBot="1" x14ac:dyDescent="0.4">
      <c r="A47" s="13"/>
      <c r="B47" s="8"/>
      <c r="C47" s="8"/>
      <c r="D47" s="69">
        <f>3.1+2.8</f>
        <v>5.9</v>
      </c>
      <c r="E47" s="68"/>
      <c r="F47" s="68"/>
      <c r="G47" s="68"/>
      <c r="H47" s="68"/>
      <c r="I47" s="68"/>
      <c r="J47" s="68"/>
      <c r="K47" s="68"/>
      <c r="L47" s="68"/>
      <c r="M47" s="68"/>
    </row>
    <row r="48" spans="1:25" s="7" customFormat="1" hidden="1" thickTop="1" thickBot="1" x14ac:dyDescent="0.4">
      <c r="A48" s="13"/>
      <c r="B48" s="8"/>
      <c r="C48" s="8"/>
      <c r="D48" s="67"/>
      <c r="E48" s="68"/>
      <c r="F48" s="68"/>
      <c r="G48" s="68"/>
      <c r="H48" s="68"/>
      <c r="I48" s="68"/>
      <c r="J48" s="68"/>
      <c r="K48" s="68"/>
      <c r="L48" s="68"/>
      <c r="M48" s="68"/>
    </row>
    <row r="49" spans="1:29" s="7" customFormat="1" hidden="1" thickTop="1" thickBot="1" x14ac:dyDescent="0.4">
      <c r="A49" s="13"/>
      <c r="B49" s="8"/>
      <c r="C49" s="8"/>
      <c r="D49" s="67"/>
      <c r="E49" s="68"/>
      <c r="F49" s="68"/>
      <c r="G49" s="68"/>
      <c r="H49" s="68"/>
      <c r="I49" s="68"/>
      <c r="J49" s="68"/>
      <c r="K49" s="68"/>
      <c r="L49" s="68"/>
      <c r="M49" s="68"/>
    </row>
    <row r="50" spans="1:29" hidden="1" thickTop="1" thickBot="1" x14ac:dyDescent="0.4">
      <c r="D50" s="70"/>
      <c r="E50" s="68"/>
      <c r="F50" s="68"/>
      <c r="G50" s="68"/>
      <c r="H50" s="68"/>
      <c r="I50" s="68"/>
      <c r="J50" s="68"/>
      <c r="K50" s="68"/>
      <c r="L50" s="68"/>
      <c r="M50" s="68"/>
    </row>
    <row r="51" spans="1:29" hidden="1" thickTop="1" thickBot="1" x14ac:dyDescent="0.4">
      <c r="D51" s="70"/>
      <c r="E51" s="68"/>
      <c r="F51" s="68"/>
      <c r="G51" s="68"/>
      <c r="H51" s="71" t="e">
        <f>#REF!</f>
        <v>#REF!</v>
      </c>
      <c r="I51" s="71" t="e">
        <f>#REF!*H51</f>
        <v>#REF!</v>
      </c>
      <c r="J51" s="71"/>
      <c r="K51" s="71" t="e">
        <f>I51</f>
        <v>#REF!</v>
      </c>
      <c r="L51" s="72" t="s">
        <v>21</v>
      </c>
      <c r="M51" s="72"/>
    </row>
    <row r="52" spans="1:29" hidden="1" thickTop="1" thickBot="1" x14ac:dyDescent="0.4">
      <c r="D52" s="70"/>
      <c r="E52" s="68"/>
      <c r="F52" s="68"/>
      <c r="G52" s="68"/>
      <c r="H52" s="71" t="e">
        <f>#REF!</f>
        <v>#REF!</v>
      </c>
      <c r="I52" s="71" t="e">
        <f>#REF!*H52</f>
        <v>#REF!</v>
      </c>
      <c r="J52" s="71"/>
      <c r="K52" s="71" t="e">
        <f t="shared" ref="K52:K53" si="19">I52</f>
        <v>#REF!</v>
      </c>
      <c r="L52" s="72" t="s">
        <v>22</v>
      </c>
      <c r="M52" s="72"/>
    </row>
    <row r="53" spans="1:29" hidden="1" thickTop="1" thickBot="1" x14ac:dyDescent="0.4">
      <c r="D53" s="70"/>
      <c r="E53" s="68"/>
      <c r="F53" s="68"/>
      <c r="G53" s="68"/>
      <c r="H53" s="71">
        <v>811.94</v>
      </c>
      <c r="I53" s="71" t="e">
        <f>#REF!*H53</f>
        <v>#REF!</v>
      </c>
      <c r="J53" s="71"/>
      <c r="K53" s="71" t="e">
        <f t="shared" si="19"/>
        <v>#REF!</v>
      </c>
      <c r="L53" s="73" t="s">
        <v>23</v>
      </c>
      <c r="M53" s="73"/>
    </row>
    <row r="54" spans="1:29" hidden="1" thickTop="1" thickBot="1" x14ac:dyDescent="0.4">
      <c r="D54" s="70"/>
      <c r="E54" s="68"/>
      <c r="F54" s="68"/>
      <c r="G54" s="68"/>
      <c r="H54" s="71" t="e">
        <f>#REF!</f>
        <v>#REF!</v>
      </c>
      <c r="I54" s="71" t="e">
        <f>#REF!*H54</f>
        <v>#REF!</v>
      </c>
      <c r="J54" s="71"/>
      <c r="K54" s="71" t="e">
        <f>I54+I55</f>
        <v>#REF!</v>
      </c>
      <c r="L54" s="72" t="s">
        <v>30</v>
      </c>
      <c r="M54" s="72"/>
    </row>
    <row r="55" spans="1:29" hidden="1" thickTop="1" thickBot="1" x14ac:dyDescent="0.4">
      <c r="D55" s="70"/>
      <c r="E55" s="68"/>
      <c r="F55" s="68"/>
      <c r="G55" s="68"/>
      <c r="H55" s="71" t="e">
        <f>#REF!</f>
        <v>#REF!</v>
      </c>
      <c r="I55" s="71" t="e">
        <f>#REF!*H55</f>
        <v>#REF!</v>
      </c>
      <c r="J55" s="71"/>
      <c r="K55" s="71"/>
      <c r="L55" s="68"/>
      <c r="M55" s="68"/>
    </row>
    <row r="56" spans="1:29" hidden="1" thickTop="1" thickBot="1" x14ac:dyDescent="0.4">
      <c r="D56" s="70"/>
      <c r="E56" s="68"/>
      <c r="F56" s="68"/>
      <c r="G56" s="68"/>
      <c r="H56" s="71" t="e">
        <f>H52</f>
        <v>#REF!</v>
      </c>
      <c r="I56" s="71" t="e">
        <f>#REF!*H56</f>
        <v>#REF!</v>
      </c>
      <c r="J56" s="71"/>
      <c r="K56" s="71" t="e">
        <f>I56+I57</f>
        <v>#REF!</v>
      </c>
      <c r="L56" s="72" t="s">
        <v>31</v>
      </c>
      <c r="M56" s="72"/>
    </row>
    <row r="57" spans="1:29" s="7" customFormat="1" hidden="1" thickTop="1" thickBot="1" x14ac:dyDescent="0.4">
      <c r="B57" s="8"/>
      <c r="C57" s="1"/>
      <c r="D57" s="70"/>
      <c r="E57" s="68"/>
      <c r="F57" s="68"/>
      <c r="G57" s="68"/>
      <c r="H57" s="71" t="e">
        <f>#REF!</f>
        <v>#REF!</v>
      </c>
      <c r="I57" s="71" t="e">
        <f>#REF!*H57</f>
        <v>#REF!</v>
      </c>
      <c r="J57" s="71"/>
      <c r="K57" s="71"/>
      <c r="L57" s="68"/>
      <c r="M57" s="68"/>
      <c r="R57"/>
      <c r="S57"/>
      <c r="T57"/>
      <c r="U57"/>
      <c r="V57"/>
      <c r="W57"/>
      <c r="X57"/>
      <c r="Y57"/>
      <c r="Z57"/>
      <c r="AA57"/>
      <c r="AB57"/>
      <c r="AC57"/>
    </row>
    <row r="58" spans="1:29" s="7" customFormat="1" hidden="1" thickTop="1" thickBot="1" x14ac:dyDescent="0.4">
      <c r="B58" s="8"/>
      <c r="C58" s="1"/>
      <c r="D58" s="70"/>
      <c r="E58" s="68"/>
      <c r="F58" s="68"/>
      <c r="G58" s="68"/>
      <c r="H58" s="71">
        <f>H53</f>
        <v>811.94</v>
      </c>
      <c r="I58" s="71" t="e">
        <f>#REF!*H58</f>
        <v>#REF!</v>
      </c>
      <c r="J58" s="71"/>
      <c r="K58" s="71" t="e">
        <f>I58+I59</f>
        <v>#REF!</v>
      </c>
      <c r="L58" s="72" t="s">
        <v>32</v>
      </c>
      <c r="M58" s="72"/>
      <c r="R58"/>
      <c r="S58"/>
      <c r="T58"/>
      <c r="U58"/>
      <c r="V58"/>
      <c r="W58"/>
      <c r="X58"/>
      <c r="Y58"/>
      <c r="Z58"/>
      <c r="AA58"/>
      <c r="AB58"/>
      <c r="AC58"/>
    </row>
    <row r="59" spans="1:29" s="7" customFormat="1" hidden="1" thickTop="1" thickBot="1" x14ac:dyDescent="0.4">
      <c r="B59" s="8"/>
      <c r="C59" s="1"/>
      <c r="D59" s="70"/>
      <c r="E59" s="68"/>
      <c r="F59" s="68"/>
      <c r="G59" s="68"/>
      <c r="H59" s="71">
        <v>836.3</v>
      </c>
      <c r="I59" s="71" t="e">
        <f>#REF!*H59</f>
        <v>#REF!</v>
      </c>
      <c r="J59" s="71"/>
      <c r="K59" s="71"/>
      <c r="L59" s="68"/>
      <c r="M59" s="68"/>
      <c r="R59"/>
      <c r="S59"/>
      <c r="T59"/>
      <c r="U59"/>
      <c r="V59"/>
      <c r="W59"/>
      <c r="X59"/>
      <c r="Y59"/>
      <c r="Z59"/>
      <c r="AA59"/>
      <c r="AB59"/>
      <c r="AC59"/>
    </row>
    <row r="60" spans="1:29" s="7" customFormat="1" hidden="1" thickTop="1" thickBot="1" x14ac:dyDescent="0.4">
      <c r="B60" s="8"/>
      <c r="C60" s="1"/>
      <c r="D60" s="70"/>
      <c r="E60" s="68"/>
      <c r="F60" s="68"/>
      <c r="G60" s="68"/>
      <c r="H60" s="71" t="e">
        <f>#REF!</f>
        <v>#REF!</v>
      </c>
      <c r="I60" s="71" t="e">
        <f>#REF!*H60</f>
        <v>#REF!</v>
      </c>
      <c r="J60" s="71"/>
      <c r="K60" s="71" t="e">
        <f>I60+I61</f>
        <v>#REF!</v>
      </c>
      <c r="L60" s="72" t="s">
        <v>33</v>
      </c>
      <c r="M60" s="72"/>
      <c r="R60"/>
      <c r="S60"/>
      <c r="T60"/>
      <c r="U60"/>
      <c r="V60"/>
      <c r="W60"/>
      <c r="X60"/>
      <c r="Y60"/>
      <c r="Z60"/>
      <c r="AA60"/>
      <c r="AB60"/>
      <c r="AC60"/>
    </row>
    <row r="61" spans="1:29" s="7" customFormat="1" hidden="1" thickTop="1" thickBot="1" x14ac:dyDescent="0.4">
      <c r="B61" s="8"/>
      <c r="C61" s="1"/>
      <c r="D61" s="70"/>
      <c r="E61" s="68"/>
      <c r="F61" s="68"/>
      <c r="G61" s="68"/>
      <c r="H61" s="71" t="e">
        <f>#REF!</f>
        <v>#REF!</v>
      </c>
      <c r="I61" s="71" t="e">
        <f>#REF!*H61</f>
        <v>#REF!</v>
      </c>
      <c r="J61" s="71"/>
      <c r="K61" s="71"/>
      <c r="L61" s="68"/>
      <c r="M61" s="68"/>
      <c r="R61"/>
      <c r="S61"/>
      <c r="T61"/>
      <c r="U61"/>
      <c r="V61"/>
      <c r="W61"/>
      <c r="X61"/>
      <c r="Y61"/>
      <c r="Z61"/>
      <c r="AA61"/>
      <c r="AB61"/>
      <c r="AC61"/>
    </row>
    <row r="62" spans="1:29" s="7" customFormat="1" hidden="1" thickTop="1" thickBot="1" x14ac:dyDescent="0.4">
      <c r="B62" s="8"/>
      <c r="C62" s="1"/>
      <c r="D62" s="70"/>
      <c r="E62" s="68"/>
      <c r="F62" s="68"/>
      <c r="G62" s="68"/>
      <c r="H62" s="71" t="e">
        <f>#REF!</f>
        <v>#REF!</v>
      </c>
      <c r="I62" s="71" t="e">
        <f>#REF!*H62</f>
        <v>#REF!</v>
      </c>
      <c r="J62" s="71"/>
      <c r="K62" s="71" t="e">
        <f>I62+I63</f>
        <v>#REF!</v>
      </c>
      <c r="L62" s="72" t="s">
        <v>34</v>
      </c>
      <c r="M62" s="72"/>
      <c r="R62"/>
      <c r="S62"/>
      <c r="T62"/>
      <c r="U62"/>
      <c r="V62"/>
      <c r="W62"/>
      <c r="X62"/>
      <c r="Y62"/>
      <c r="Z62"/>
      <c r="AA62"/>
      <c r="AB62"/>
      <c r="AC62"/>
    </row>
    <row r="63" spans="1:29" s="7" customFormat="1" hidden="1" thickTop="1" thickBot="1" x14ac:dyDescent="0.4">
      <c r="B63" s="8"/>
      <c r="C63" s="1"/>
      <c r="D63" s="70"/>
      <c r="E63" s="68"/>
      <c r="F63" s="68"/>
      <c r="G63" s="68"/>
      <c r="H63" s="71" t="e">
        <f>#REF!</f>
        <v>#REF!</v>
      </c>
      <c r="I63" s="71" t="e">
        <f>#REF!*H63</f>
        <v>#REF!</v>
      </c>
      <c r="J63" s="71"/>
      <c r="K63" s="71"/>
      <c r="L63" s="68"/>
      <c r="M63" s="68"/>
      <c r="R63"/>
      <c r="S63"/>
      <c r="T63"/>
      <c r="U63"/>
      <c r="V63"/>
      <c r="W63"/>
      <c r="X63"/>
      <c r="Y63"/>
      <c r="Z63"/>
      <c r="AA63"/>
      <c r="AB63"/>
      <c r="AC63"/>
    </row>
    <row r="64" spans="1:29" s="7" customFormat="1" hidden="1" thickTop="1" thickBot="1" x14ac:dyDescent="0.4">
      <c r="B64" s="8"/>
      <c r="C64" s="1"/>
      <c r="D64" s="70"/>
      <c r="E64" s="68"/>
      <c r="F64" s="68"/>
      <c r="G64" s="68"/>
      <c r="H64" s="71">
        <f>I40</f>
        <v>804.87289999999996</v>
      </c>
      <c r="I64" s="71" t="e">
        <f>#REF!*H64</f>
        <v>#REF!</v>
      </c>
      <c r="J64" s="71"/>
      <c r="K64" s="71" t="e">
        <f>I64+I65</f>
        <v>#REF!</v>
      </c>
      <c r="L64" s="72" t="s">
        <v>24</v>
      </c>
      <c r="M64" s="72"/>
      <c r="R64"/>
      <c r="S64"/>
      <c r="T64"/>
      <c r="U64"/>
      <c r="V64"/>
      <c r="W64"/>
      <c r="X64"/>
      <c r="Y64"/>
      <c r="Z64"/>
      <c r="AA64"/>
      <c r="AB64"/>
      <c r="AC64"/>
    </row>
    <row r="65" spans="2:29" s="7" customFormat="1" hidden="1" thickTop="1" thickBot="1" x14ac:dyDescent="0.4">
      <c r="B65" s="8"/>
      <c r="C65" s="1"/>
      <c r="D65" s="70"/>
      <c r="E65" s="68"/>
      <c r="F65" s="68"/>
      <c r="G65" s="68"/>
      <c r="H65" s="71">
        <v>861.38</v>
      </c>
      <c r="I65" s="71" t="e">
        <f>#REF!*H65</f>
        <v>#REF!</v>
      </c>
      <c r="J65" s="71"/>
      <c r="K65" s="71"/>
      <c r="L65" s="68"/>
      <c r="M65" s="68"/>
      <c r="R65"/>
      <c r="S65"/>
      <c r="T65"/>
      <c r="U65"/>
      <c r="V65"/>
      <c r="W65"/>
      <c r="X65"/>
      <c r="Y65"/>
      <c r="Z65"/>
      <c r="AA65"/>
      <c r="AB65"/>
      <c r="AC65"/>
    </row>
    <row r="66" spans="2:29" s="7" customFormat="1" hidden="1" thickTop="1" thickBot="1" x14ac:dyDescent="0.4">
      <c r="B66" s="8"/>
      <c r="C66" s="1"/>
      <c r="D66" s="70"/>
      <c r="E66" s="68"/>
      <c r="F66" s="68"/>
      <c r="G66" s="68"/>
      <c r="H66" s="71" t="e">
        <f>#REF!</f>
        <v>#REF!</v>
      </c>
      <c r="I66" s="71" t="e">
        <f>#REF!*H66</f>
        <v>#REF!</v>
      </c>
      <c r="J66" s="71"/>
      <c r="K66" s="71" t="e">
        <f>I66</f>
        <v>#REF!</v>
      </c>
      <c r="L66" s="72" t="s">
        <v>29</v>
      </c>
      <c r="M66" s="72"/>
      <c r="R66"/>
      <c r="S66"/>
      <c r="T66"/>
      <c r="U66"/>
      <c r="V66"/>
      <c r="W66"/>
      <c r="X66"/>
      <c r="Y66"/>
      <c r="Z66"/>
      <c r="AA66"/>
      <c r="AB66"/>
      <c r="AC66"/>
    </row>
    <row r="67" spans="2:29" s="7" customFormat="1" hidden="1" thickTop="1" thickBot="1" x14ac:dyDescent="0.4">
      <c r="B67" s="8"/>
      <c r="C67" s="1"/>
      <c r="D67" s="70"/>
      <c r="E67" s="68"/>
      <c r="F67" s="68"/>
      <c r="G67" s="68"/>
      <c r="H67" s="71" t="e">
        <f>#REF!</f>
        <v>#REF!</v>
      </c>
      <c r="I67" s="71" t="e">
        <f>#REF!*H67</f>
        <v>#REF!</v>
      </c>
      <c r="J67" s="71"/>
      <c r="K67" s="71" t="e">
        <f t="shared" ref="K67:K68" si="20">I67</f>
        <v>#REF!</v>
      </c>
      <c r="L67" s="72" t="s">
        <v>35</v>
      </c>
      <c r="M67" s="72"/>
      <c r="R67"/>
      <c r="S67"/>
      <c r="T67"/>
      <c r="U67"/>
      <c r="V67"/>
      <c r="W67"/>
      <c r="X67"/>
      <c r="Y67"/>
      <c r="Z67"/>
      <c r="AA67"/>
      <c r="AB67"/>
      <c r="AC67"/>
    </row>
    <row r="68" spans="2:29" s="7" customFormat="1" hidden="1" thickTop="1" thickBot="1" x14ac:dyDescent="0.4">
      <c r="B68" s="8"/>
      <c r="C68" s="1"/>
      <c r="D68" s="70"/>
      <c r="E68" s="68"/>
      <c r="F68" s="68"/>
      <c r="G68" s="68"/>
      <c r="H68" s="71">
        <f>H65</f>
        <v>861.38</v>
      </c>
      <c r="I68" s="71" t="e">
        <f>#REF!*H68</f>
        <v>#REF!</v>
      </c>
      <c r="J68" s="71"/>
      <c r="K68" s="71" t="e">
        <f t="shared" si="20"/>
        <v>#REF!</v>
      </c>
      <c r="L68" s="73" t="s">
        <v>36</v>
      </c>
      <c r="M68" s="73"/>
      <c r="O68" s="18" t="e">
        <f>SUM(I51:I68)</f>
        <v>#REF!</v>
      </c>
      <c r="P68" s="7" t="s">
        <v>25</v>
      </c>
      <c r="R68"/>
      <c r="S68"/>
      <c r="T68"/>
      <c r="U68"/>
      <c r="V68"/>
      <c r="W68"/>
      <c r="X68"/>
      <c r="Y68"/>
      <c r="Z68"/>
      <c r="AA68"/>
      <c r="AB68"/>
      <c r="AC68"/>
    </row>
    <row r="69" spans="2:29" s="7" customFormat="1" hidden="1" thickTop="1" thickBot="1" x14ac:dyDescent="0.4">
      <c r="B69" s="8"/>
      <c r="C69" s="1"/>
      <c r="D69" s="70"/>
      <c r="E69" s="68"/>
      <c r="F69" s="68"/>
      <c r="G69" s="68"/>
      <c r="H69" s="71"/>
      <c r="I69" s="71" t="e">
        <f>#REF!*H69</f>
        <v>#REF!</v>
      </c>
      <c r="J69" s="71"/>
      <c r="K69" s="71"/>
      <c r="L69" s="68"/>
      <c r="M69" s="68"/>
      <c r="R69"/>
      <c r="S69"/>
      <c r="T69"/>
      <c r="U69"/>
      <c r="V69"/>
      <c r="W69"/>
      <c r="X69"/>
      <c r="Y69"/>
      <c r="Z69"/>
      <c r="AA69"/>
      <c r="AB69"/>
      <c r="AC69"/>
    </row>
    <row r="70" spans="2:29" s="7" customFormat="1" hidden="1" thickTop="1" thickBot="1" x14ac:dyDescent="0.4">
      <c r="B70" s="8"/>
      <c r="C70" s="1"/>
      <c r="D70" s="70"/>
      <c r="E70" s="68"/>
      <c r="F70" s="68"/>
      <c r="G70" s="68"/>
      <c r="H70" s="71"/>
      <c r="I70" s="71" t="e">
        <f>#REF!*H70</f>
        <v>#REF!</v>
      </c>
      <c r="J70" s="71"/>
      <c r="K70" s="71"/>
      <c r="L70" s="68"/>
      <c r="M70" s="68"/>
      <c r="R70"/>
      <c r="S70"/>
      <c r="T70"/>
      <c r="U70"/>
      <c r="V70"/>
      <c r="W70"/>
      <c r="X70"/>
      <c r="Y70"/>
      <c r="Z70"/>
      <c r="AA70"/>
      <c r="AB70"/>
      <c r="AC70"/>
    </row>
    <row r="71" spans="2:29" s="7" customFormat="1" hidden="1" thickTop="1" thickBot="1" x14ac:dyDescent="0.4">
      <c r="B71" s="8"/>
      <c r="C71" s="1"/>
      <c r="D71" s="70"/>
      <c r="E71" s="68"/>
      <c r="F71" s="68"/>
      <c r="G71" s="68"/>
      <c r="H71" s="71">
        <v>13000</v>
      </c>
      <c r="I71" s="71">
        <v>20500</v>
      </c>
      <c r="J71" s="71"/>
      <c r="K71" s="71">
        <f>I71</f>
        <v>20500</v>
      </c>
      <c r="L71" s="68"/>
      <c r="M71" s="68"/>
      <c r="R71"/>
      <c r="S71"/>
      <c r="T71"/>
      <c r="U71"/>
      <c r="V71"/>
      <c r="W71"/>
      <c r="X71"/>
      <c r="Y71"/>
      <c r="Z71"/>
      <c r="AA71"/>
      <c r="AB71"/>
      <c r="AC71"/>
    </row>
    <row r="72" spans="2:29" s="7" customFormat="1" hidden="1" thickTop="1" thickBot="1" x14ac:dyDescent="0.4">
      <c r="B72" s="8"/>
      <c r="C72" s="1"/>
      <c r="D72" s="70" t="s">
        <v>27</v>
      </c>
      <c r="E72" s="68"/>
      <c r="F72" s="68"/>
      <c r="G72" s="68"/>
      <c r="H72" s="71">
        <v>5000</v>
      </c>
      <c r="I72" s="71" t="e">
        <f>#REF!*H72</f>
        <v>#REF!</v>
      </c>
      <c r="J72" s="71"/>
      <c r="K72" s="71" t="e">
        <f>I72</f>
        <v>#REF!</v>
      </c>
      <c r="L72" s="68"/>
      <c r="M72" s="68"/>
      <c r="R72"/>
      <c r="S72"/>
      <c r="T72"/>
      <c r="U72"/>
      <c r="V72"/>
      <c r="W72"/>
      <c r="X72"/>
      <c r="Y72"/>
      <c r="Z72"/>
      <c r="AA72"/>
      <c r="AB72"/>
      <c r="AC72"/>
    </row>
    <row r="73" spans="2:29" s="7" customFormat="1" hidden="1" thickTop="1" thickBot="1" x14ac:dyDescent="0.4">
      <c r="B73" s="8"/>
      <c r="C73" s="1"/>
      <c r="D73" s="70"/>
      <c r="E73" s="68"/>
      <c r="F73" s="68"/>
      <c r="G73" s="68"/>
      <c r="H73" s="71"/>
      <c r="I73" s="71" t="e">
        <f>#REF!*H73</f>
        <v>#REF!</v>
      </c>
      <c r="J73" s="71"/>
      <c r="K73" s="71"/>
      <c r="L73" s="68"/>
      <c r="M73" s="68"/>
      <c r="R73"/>
      <c r="S73"/>
      <c r="T73"/>
      <c r="U73"/>
      <c r="V73"/>
      <c r="W73"/>
      <c r="X73"/>
      <c r="Y73"/>
      <c r="Z73"/>
      <c r="AA73"/>
      <c r="AB73"/>
      <c r="AC73"/>
    </row>
    <row r="74" spans="2:29" s="7" customFormat="1" hidden="1" thickTop="1" thickBot="1" x14ac:dyDescent="0.4">
      <c r="B74" s="8"/>
      <c r="C74" s="1"/>
      <c r="D74" s="70"/>
      <c r="E74" s="68"/>
      <c r="F74" s="68"/>
      <c r="G74" s="68"/>
      <c r="H74" s="71"/>
      <c r="I74" s="71" t="e">
        <f>#REF!*H74</f>
        <v>#REF!</v>
      </c>
      <c r="J74" s="71"/>
      <c r="K74" s="71"/>
      <c r="L74" s="68"/>
      <c r="M74" s="68"/>
      <c r="R74"/>
      <c r="S74"/>
      <c r="T74"/>
      <c r="U74"/>
      <c r="V74"/>
      <c r="W74"/>
      <c r="X74"/>
      <c r="Y74"/>
      <c r="Z74"/>
      <c r="AA74"/>
      <c r="AB74"/>
      <c r="AC74"/>
    </row>
    <row r="75" spans="2:29" s="7" customFormat="1" hidden="1" thickTop="1" thickBot="1" x14ac:dyDescent="0.4">
      <c r="B75" s="8"/>
      <c r="C75" s="1"/>
      <c r="D75" s="70"/>
      <c r="E75" s="68"/>
      <c r="F75" s="68"/>
      <c r="G75" s="68"/>
      <c r="H75" s="71">
        <v>2000</v>
      </c>
      <c r="I75" s="71">
        <v>3500</v>
      </c>
      <c r="J75" s="71"/>
      <c r="K75" s="71">
        <f>I75</f>
        <v>3500</v>
      </c>
      <c r="L75" s="71">
        <f>SUM(I71,I75)</f>
        <v>24000</v>
      </c>
      <c r="M75" s="71"/>
      <c r="N75" s="7" t="s">
        <v>26</v>
      </c>
      <c r="R75"/>
      <c r="S75"/>
      <c r="T75"/>
      <c r="U75"/>
      <c r="V75"/>
      <c r="W75"/>
      <c r="X75"/>
      <c r="Y75"/>
      <c r="Z75"/>
      <c r="AA75"/>
      <c r="AB75"/>
      <c r="AC75"/>
    </row>
    <row r="76" spans="2:29" s="7" customFormat="1" hidden="1" thickTop="1" thickBot="1" x14ac:dyDescent="0.4">
      <c r="B76" s="8"/>
      <c r="C76" s="1"/>
      <c r="D76" s="70" t="s">
        <v>27</v>
      </c>
      <c r="E76" s="68"/>
      <c r="F76" s="68"/>
      <c r="G76" s="68"/>
      <c r="H76" s="71">
        <v>1000</v>
      </c>
      <c r="I76" s="71" t="e">
        <f>#REF!*H76</f>
        <v>#REF!</v>
      </c>
      <c r="J76" s="71"/>
      <c r="K76" s="71" t="e">
        <f>I76</f>
        <v>#REF!</v>
      </c>
      <c r="L76" s="71" t="e">
        <f>SUM(I72,I76)</f>
        <v>#REF!</v>
      </c>
      <c r="M76" s="71"/>
      <c r="N76" s="7" t="s">
        <v>20</v>
      </c>
      <c r="O76" s="18" t="e">
        <f>O68+L75+L76</f>
        <v>#REF!</v>
      </c>
      <c r="R76"/>
      <c r="S76"/>
      <c r="T76"/>
      <c r="U76"/>
      <c r="V76"/>
      <c r="W76"/>
      <c r="X76"/>
      <c r="Y76"/>
      <c r="Z76"/>
      <c r="AA76"/>
      <c r="AB76"/>
      <c r="AC76"/>
    </row>
    <row r="77" spans="2:29" s="7" customFormat="1" hidden="1" thickTop="1" thickBot="1" x14ac:dyDescent="0.4">
      <c r="B77" s="8"/>
      <c r="C77" s="1"/>
      <c r="D77" s="70"/>
      <c r="E77" s="68"/>
      <c r="F77" s="68"/>
      <c r="G77" s="68"/>
      <c r="H77" s="68"/>
      <c r="I77" s="74" t="e">
        <f>SUM(I51:I76)</f>
        <v>#REF!</v>
      </c>
      <c r="J77" s="74"/>
      <c r="K77" s="74" t="e">
        <f>SUM(K51:K76)</f>
        <v>#REF!</v>
      </c>
      <c r="L77" s="71" t="e">
        <f>I77-6000</f>
        <v>#REF!</v>
      </c>
      <c r="M77" s="71"/>
      <c r="R77"/>
      <c r="S77"/>
      <c r="T77"/>
      <c r="U77"/>
      <c r="V77"/>
      <c r="W77"/>
      <c r="X77"/>
      <c r="Y77"/>
      <c r="Z77"/>
      <c r="AA77"/>
      <c r="AB77"/>
      <c r="AC77"/>
    </row>
    <row r="78" spans="2:29" hidden="1" thickTop="1" thickBot="1" x14ac:dyDescent="0.4">
      <c r="D78" s="70"/>
      <c r="E78" s="68"/>
      <c r="F78" s="68"/>
      <c r="G78" s="68"/>
      <c r="H78" s="68"/>
      <c r="I78" s="68"/>
      <c r="J78" s="68"/>
      <c r="K78" s="68"/>
      <c r="L78" s="68"/>
      <c r="M78" s="68"/>
    </row>
    <row r="79" spans="2:29" thickTop="1" thickBot="1" x14ac:dyDescent="0.4">
      <c r="D79"/>
      <c r="E79"/>
      <c r="F79"/>
      <c r="G79"/>
      <c r="H79"/>
      <c r="I79"/>
      <c r="J79"/>
      <c r="K79"/>
      <c r="L79"/>
      <c r="M79"/>
      <c r="N79"/>
      <c r="O79"/>
      <c r="P79"/>
      <c r="Q79"/>
    </row>
    <row r="80" spans="2:29" thickTop="1" thickBot="1" x14ac:dyDescent="0.4">
      <c r="E80"/>
      <c r="F80"/>
      <c r="G80"/>
      <c r="H80"/>
      <c r="I80"/>
      <c r="J80"/>
      <c r="K80"/>
      <c r="L80"/>
      <c r="M80"/>
      <c r="N80"/>
      <c r="O80"/>
      <c r="P80"/>
    </row>
    <row r="81" spans="5:24" thickTop="1" thickBot="1" x14ac:dyDescent="0.4">
      <c r="E81"/>
      <c r="F81"/>
      <c r="G81"/>
      <c r="H81"/>
      <c r="I81"/>
      <c r="J81"/>
      <c r="K81"/>
      <c r="L81"/>
      <c r="M81"/>
      <c r="N81"/>
      <c r="O81"/>
      <c r="P81"/>
    </row>
    <row r="82" spans="5:24" thickTop="1" thickBot="1" x14ac:dyDescent="0.4">
      <c r="E82"/>
      <c r="F82"/>
      <c r="G82"/>
      <c r="H82"/>
      <c r="I82"/>
      <c r="J82"/>
      <c r="K82"/>
      <c r="L82"/>
      <c r="M82"/>
      <c r="N82"/>
      <c r="O82"/>
      <c r="P82"/>
      <c r="X82" s="19"/>
    </row>
    <row r="83" spans="5:24" thickTop="1" thickBot="1" x14ac:dyDescent="0.4">
      <c r="E83"/>
      <c r="F83"/>
      <c r="G83"/>
      <c r="H83"/>
      <c r="I83"/>
      <c r="J83"/>
      <c r="K83"/>
      <c r="L83"/>
      <c r="M83"/>
      <c r="N83"/>
      <c r="O83"/>
      <c r="P83"/>
    </row>
    <row r="84" spans="5:24" thickTop="1" thickBot="1" x14ac:dyDescent="0.4">
      <c r="E84"/>
      <c r="F84"/>
      <c r="G84"/>
      <c r="H84"/>
      <c r="I84"/>
      <c r="J84"/>
      <c r="K84"/>
      <c r="L84"/>
      <c r="M84"/>
      <c r="N84"/>
      <c r="O84"/>
      <c r="P84"/>
    </row>
    <row r="85" spans="5:24" thickTop="1" thickBot="1" x14ac:dyDescent="0.4">
      <c r="E85"/>
      <c r="F85"/>
      <c r="G85"/>
      <c r="H85"/>
      <c r="I85"/>
      <c r="J85"/>
      <c r="K85"/>
      <c r="L85"/>
      <c r="M85"/>
      <c r="N85"/>
      <c r="O85"/>
      <c r="P85"/>
    </row>
    <row r="86" spans="5:24" thickTop="1" thickBot="1" x14ac:dyDescent="0.4">
      <c r="E86"/>
      <c r="F86"/>
      <c r="G86"/>
      <c r="H86"/>
      <c r="I86"/>
      <c r="J86"/>
      <c r="K86"/>
      <c r="L86"/>
      <c r="M86"/>
      <c r="N86"/>
      <c r="O86"/>
      <c r="P86"/>
    </row>
    <row r="87" spans="5:24" thickTop="1" thickBot="1" x14ac:dyDescent="0.4">
      <c r="E87"/>
      <c r="F87"/>
      <c r="G87"/>
      <c r="H87"/>
      <c r="I87"/>
      <c r="J87"/>
      <c r="K87"/>
      <c r="L87"/>
      <c r="M87"/>
      <c r="N87"/>
      <c r="O87"/>
      <c r="P87"/>
    </row>
    <row r="88" spans="5:24" thickTop="1" thickBot="1" x14ac:dyDescent="0.4">
      <c r="E88"/>
      <c r="F88"/>
      <c r="G88"/>
      <c r="H88"/>
      <c r="I88"/>
      <c r="J88"/>
      <c r="K88"/>
      <c r="L88"/>
      <c r="M88"/>
      <c r="N88"/>
      <c r="O88"/>
      <c r="P88"/>
    </row>
    <row r="89" spans="5:24" thickTop="1" thickBot="1" x14ac:dyDescent="0.4">
      <c r="E89"/>
      <c r="F89"/>
      <c r="G89"/>
      <c r="H89"/>
      <c r="I89"/>
      <c r="J89"/>
      <c r="K89"/>
      <c r="L89"/>
      <c r="M89"/>
      <c r="N89"/>
      <c r="O89"/>
      <c r="P89"/>
    </row>
    <row r="90" spans="5:24" thickTop="1" thickBot="1" x14ac:dyDescent="0.4">
      <c r="E90"/>
      <c r="F90"/>
      <c r="G90"/>
      <c r="H90"/>
      <c r="I90"/>
      <c r="J90"/>
      <c r="K90"/>
      <c r="L90"/>
      <c r="M90"/>
      <c r="N90"/>
      <c r="O90"/>
      <c r="P90"/>
    </row>
    <row r="91" spans="5:24" thickTop="1" thickBot="1" x14ac:dyDescent="0.4">
      <c r="E91"/>
      <c r="F91"/>
      <c r="G91"/>
      <c r="H91"/>
      <c r="I91"/>
      <c r="J91"/>
      <c r="K91"/>
      <c r="L91"/>
      <c r="M91"/>
      <c r="N91"/>
      <c r="O91"/>
      <c r="P91"/>
    </row>
    <row r="92" spans="5:24" thickTop="1" thickBot="1" x14ac:dyDescent="0.4">
      <c r="E92"/>
      <c r="F92"/>
      <c r="G92"/>
      <c r="H92"/>
      <c r="I92"/>
      <c r="J92"/>
      <c r="K92"/>
      <c r="L92"/>
      <c r="M92"/>
      <c r="N92"/>
      <c r="O92"/>
      <c r="P92"/>
    </row>
    <row r="93" spans="5:24" thickTop="1" thickBot="1" x14ac:dyDescent="0.4">
      <c r="E93"/>
      <c r="F93"/>
      <c r="G93"/>
      <c r="H93"/>
      <c r="I93"/>
      <c r="J93"/>
      <c r="K93"/>
      <c r="L93"/>
      <c r="M93"/>
      <c r="N93"/>
      <c r="O93"/>
      <c r="P93"/>
    </row>
    <row r="94" spans="5:24" thickTop="1" thickBot="1" x14ac:dyDescent="0.4">
      <c r="E94"/>
      <c r="F94"/>
      <c r="G94"/>
      <c r="H94"/>
      <c r="I94"/>
      <c r="J94"/>
      <c r="K94"/>
      <c r="L94"/>
      <c r="M94"/>
      <c r="N94"/>
      <c r="O94"/>
      <c r="P94"/>
    </row>
    <row r="95" spans="5:24" thickTop="1" thickBot="1" x14ac:dyDescent="0.4">
      <c r="E95"/>
      <c r="F95"/>
      <c r="G95"/>
      <c r="H95"/>
      <c r="I95"/>
      <c r="J95"/>
      <c r="K95"/>
      <c r="L95"/>
      <c r="M95"/>
      <c r="N95"/>
      <c r="O95"/>
      <c r="P95"/>
    </row>
    <row r="96" spans="5:24" thickTop="1" thickBot="1" x14ac:dyDescent="0.4">
      <c r="E96"/>
      <c r="F96"/>
      <c r="G96"/>
      <c r="H96"/>
      <c r="I96"/>
      <c r="J96"/>
      <c r="K96"/>
      <c r="L96"/>
      <c r="M96"/>
      <c r="N96"/>
      <c r="O96"/>
      <c r="P96"/>
    </row>
    <row r="97" spans="5:16" thickTop="1" thickBot="1" x14ac:dyDescent="0.4">
      <c r="E97"/>
      <c r="F97"/>
      <c r="G97"/>
      <c r="H97"/>
      <c r="I97"/>
      <c r="J97"/>
      <c r="K97"/>
      <c r="L97"/>
      <c r="M97"/>
      <c r="N97"/>
      <c r="O97"/>
      <c r="P97"/>
    </row>
    <row r="98" spans="5:16" thickTop="1" thickBot="1" x14ac:dyDescent="0.4">
      <c r="E98"/>
      <c r="F98"/>
      <c r="G98"/>
      <c r="H98"/>
      <c r="I98"/>
      <c r="J98"/>
      <c r="K98"/>
      <c r="L98"/>
      <c r="M98"/>
      <c r="N98"/>
      <c r="O98"/>
      <c r="P98"/>
    </row>
  </sheetData>
  <sheetProtection algorithmName="SHA-512" hashValue="sTNlWyxO2OneOXMkjCj6E8byvhkCT6UiPNl2+eW0G2KqY6ql24THDcjiIu34l2PPOigdI377blNKtjHOSVhLBw==" saltValue="04cbeAm6+MWw0/tJrPJMEA==" spinCount="100000" sheet="1" objects="1" scenarios="1"/>
  <mergeCells count="14">
    <mergeCell ref="Z5:AA5"/>
    <mergeCell ref="AB5:AC5"/>
    <mergeCell ref="P45:Q45"/>
    <mergeCell ref="E42:M42"/>
    <mergeCell ref="D44:M44"/>
    <mergeCell ref="B1:D1"/>
    <mergeCell ref="R1:X2"/>
    <mergeCell ref="E1:P2"/>
    <mergeCell ref="S42:W42"/>
    <mergeCell ref="S44:W44"/>
    <mergeCell ref="P42:Q42"/>
    <mergeCell ref="E43:F43"/>
    <mergeCell ref="H43:I43"/>
    <mergeCell ref="K43:L4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E26254-F9CD-4EDC-99EE-0DB0831C800C}">
  <sheetPr>
    <tabColor rgb="FFFF0000"/>
  </sheetPr>
  <dimension ref="D5:L6"/>
  <sheetViews>
    <sheetView workbookViewId="0">
      <selection activeCell="H18" sqref="H18"/>
    </sheetView>
  </sheetViews>
  <sheetFormatPr baseColWidth="10" defaultRowHeight="14.5" x14ac:dyDescent="0.35"/>
  <sheetData>
    <row r="5" spans="4:12" ht="92.5" customHeight="1" x14ac:dyDescent="0.35">
      <c r="D5" s="149" t="s">
        <v>61</v>
      </c>
      <c r="E5" s="149"/>
      <c r="F5" s="149"/>
      <c r="G5" s="149"/>
      <c r="H5" s="149"/>
      <c r="I5" s="149"/>
      <c r="J5" s="149"/>
      <c r="K5" s="149"/>
      <c r="L5" s="149"/>
    </row>
    <row r="6" spans="4:12" ht="49" customHeight="1" x14ac:dyDescent="0.35">
      <c r="D6" s="150" t="s">
        <v>62</v>
      </c>
      <c r="E6" s="150"/>
      <c r="F6" s="150"/>
      <c r="G6" s="150"/>
      <c r="H6" s="150"/>
      <c r="I6" s="150"/>
      <c r="J6" s="150"/>
      <c r="K6" s="150"/>
      <c r="L6" s="150"/>
    </row>
  </sheetData>
  <mergeCells count="2">
    <mergeCell ref="D5:L5"/>
    <mergeCell ref="D6:L6"/>
  </mergeCells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dff66434-b289-4bd4-a962-28d7339140dd}" enabled="0" method="" siteId="{dff66434-b289-4bd4-a962-28d7339140dd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IX B</vt:lpstr>
      <vt:lpstr>NOTA IMPORTANTE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María José Pascual</dc:creator>
  <cp:keywords/>
  <dc:description/>
  <cp:lastModifiedBy>Indira Cedeño</cp:lastModifiedBy>
  <cp:revision/>
  <dcterms:created xsi:type="dcterms:W3CDTF">2015-06-05T18:19:34Z</dcterms:created>
  <dcterms:modified xsi:type="dcterms:W3CDTF">2025-04-21T12:54:18Z</dcterms:modified>
  <cp:category/>
  <cp:contentStatus/>
</cp:coreProperties>
</file>