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Y:\2026\26-011 Actualización infraestructura red CISCO\3 Pliego y calendario\Adicional a publicar\"/>
    </mc:Choice>
  </mc:AlternateContent>
  <xr:revisionPtr revIDLastSave="0" documentId="13_ncr:1_{F4EA41E4-AAD3-47D3-B490-F59060299406}" xr6:coauthVersionLast="47" xr6:coauthVersionMax="47" xr10:uidLastSave="{00000000-0000-0000-0000-000000000000}"/>
  <bookViews>
    <workbookView xWindow="22944" yWindow="-2616" windowWidth="20832" windowHeight="16656" activeTab="1" xr2:uid="{00000000-000D-0000-FFFF-FFFF00000000}"/>
  </bookViews>
  <sheets>
    <sheet name="FICHA DE OFERTA ECONÓMICA" sheetId="4" r:id="rId1"/>
    <sheet name="DETALLE MATERIALES" sheetId="1" r:id="rId2"/>
  </sheets>
  <definedNames>
    <definedName name="Categoria">#REF!</definedName>
    <definedName name="CausaRaiz">#REF!</definedName>
    <definedName name="CI">#REF!</definedName>
    <definedName name="Estado">#REF!</definedName>
    <definedName name="NombreTec">#REF!</definedName>
    <definedName name="Origen">#REF!</definedName>
    <definedName name="SiN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E6" i="4" l="1"/>
  <c r="E13" i="4" s="1"/>
  <c r="G18" i="1"/>
  <c r="G17" i="1"/>
  <c r="G16" i="1"/>
  <c r="G15" i="1"/>
  <c r="G14" i="1"/>
  <c r="G13" i="1"/>
  <c r="G11" i="1"/>
  <c r="G10" i="1"/>
  <c r="G9" i="1"/>
  <c r="G8" i="1"/>
  <c r="G7" i="1"/>
  <c r="G6" i="1"/>
  <c r="G5" i="1"/>
  <c r="G4" i="1"/>
  <c r="G3" i="1"/>
  <c r="G2" i="1"/>
  <c r="F2" i="1" l="1"/>
  <c r="F21" i="1" s="1"/>
  <c r="E4" i="4" s="1"/>
  <c r="E12" i="4" s="1"/>
  <c r="E14" i="4" s="1"/>
</calcChain>
</file>

<file path=xl/sharedStrings.xml><?xml version="1.0" encoding="utf-8"?>
<sst xmlns="http://schemas.openxmlformats.org/spreadsheetml/2006/main" count="51" uniqueCount="47">
  <si>
    <t>PROPUESTA ECONÓMICA PARA EL CONTRATO ACTUALIZACIÓN DE LA INFRAESTRUCTURA DE RED IFEMA MADRID
Expediente 26/011_2000027852</t>
  </si>
  <si>
    <t>CONCEPTO</t>
  </si>
  <si>
    <t xml:space="preserve">CANTIDAD </t>
  </si>
  <si>
    <t>IMPORTE MÁXIMO DE LICITACIÓN</t>
  </si>
  <si>
    <t>IMPORTE OFERTADO</t>
  </si>
  <si>
    <t>Suministro  (*)</t>
  </si>
  <si>
    <t>Instalación, configuración, migración, pruebas y puesta en marcha, entrega de documentación, garantías, seguridad PRL y gestión de residuos</t>
  </si>
  <si>
    <r>
      <rPr>
        <b/>
        <sz val="11"/>
        <color rgb="FF000000"/>
        <rFont val="Barlow"/>
      </rPr>
      <t>Variable no licitable (no admite baja)</t>
    </r>
    <r>
      <rPr>
        <sz val="11"/>
        <color rgb="FF000000"/>
        <rFont val="Barlow"/>
      </rPr>
      <t>: para materiales necesarios para la ejecución del contrato a demanda de IFEMA MADRID, sin obligación de agotar esta partida (**)</t>
    </r>
  </si>
  <si>
    <t>El total del importe ofertado deberá coincidir con el importe que figure en el ANEXO IX (MODELO DE OFERTA ECONÓMICA) de la documentación presentada.</t>
  </si>
  <si>
    <t>IMPORTE VARIABLE OFERTADO</t>
  </si>
  <si>
    <t>IMPORTE VARIABLE NO LICITABLE</t>
  </si>
  <si>
    <t>TOTAL IMPORTE OFERTADO</t>
  </si>
  <si>
    <t>ITEM</t>
  </si>
  <si>
    <t>OBSERVACIONES</t>
  </si>
  <si>
    <t>IMPORTE UNITARIO OFERTADO (EUROS)</t>
  </si>
  <si>
    <t>IMPORTE TOTAL OFERTADO (EUROS)</t>
  </si>
  <si>
    <t>C9500X-60L4D-A</t>
  </si>
  <si>
    <t xml:space="preserve"> Incluido: Licencia DNA Advantage / Smarnet 24x7x4 + doble fuente de alimenteación + QSFPs Active Optical Cable, 2m</t>
  </si>
  <si>
    <t>C9500-48Y4C-A</t>
  </si>
  <si>
    <t>C9500-24Y4C-A</t>
  </si>
  <si>
    <t>C9200CX-8P-2X2G-E</t>
  </si>
  <si>
    <t xml:space="preserve"> Incluido: Cisco Catalyst Essentials (DNX) + accesorio de enracado</t>
  </si>
  <si>
    <t>C9300X-24Y-A</t>
  </si>
  <si>
    <t xml:space="preserve"> Incluido: Licencia DNA Advantage / Smarnet 24x7x4 + doble fuente de alimenteación + Stacking Cable</t>
  </si>
  <si>
    <t>C9200L-48T-4X-E</t>
  </si>
  <si>
    <t xml:space="preserve"> Incluido: Cisco Catalyst Essentials (DNX) + doble fuente de alimentación</t>
  </si>
  <si>
    <t>C9200L-24P-4X-E</t>
  </si>
  <si>
    <t xml:space="preserve"> Incluido: Cisco Catalyst Essentials (DNX) + doble fuente de alimentación 600W AC</t>
  </si>
  <si>
    <t>C9200L-48P-4X-E</t>
  </si>
  <si>
    <t xml:space="preserve"> Incluido: Cisco Catalyst Essentials (DNX) + doble fuente de alimentación 1KW AC</t>
  </si>
  <si>
    <t>C9300X-12Y-A</t>
  </si>
  <si>
    <t>C9300-24T-E</t>
  </si>
  <si>
    <t xml:space="preserve"> Incluido: Licencia DNA Advantage / Smarnet 24x7x4 + doble fuente de alimenteación </t>
  </si>
  <si>
    <t>C9300-NM-8X</t>
  </si>
  <si>
    <t>IE-3300-8P2S-E</t>
  </si>
  <si>
    <t>Incluido: Licencia Catalyst Center Essentials + fuente de alimentación</t>
  </si>
  <si>
    <t>IEM-3300-8T=</t>
  </si>
  <si>
    <t>SFP-10G-LR-S</t>
  </si>
  <si>
    <t>GLC-SX-MMD</t>
  </si>
  <si>
    <t>GLC-LH-SMD</t>
  </si>
  <si>
    <t>Latiguillos FO monomodo 2-5 metros</t>
  </si>
  <si>
    <t>SFP-10G-SR-S (multimodo)</t>
  </si>
  <si>
    <t>Latiguillos FO multimodo 2-5 metros</t>
  </si>
  <si>
    <t>TOTAL SUMINISTRO</t>
  </si>
  <si>
    <t xml:space="preserve">(*) Este importe debe coincidir con el monto indicado por el ofertante en la hoja "DETALLE MATERIALES" (celda calculada F21) </t>
  </si>
  <si>
    <t>(**) Importe variable no licitable forma parte obligatoria de la oferta sumado en el "Total importe ofertado"</t>
  </si>
  <si>
    <t>UNIDADES ESTIMADAS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</si>
</sst>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&quot;€&quot;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rlow"/>
    </font>
    <font>
      <b/>
      <sz val="16"/>
      <name val="Barlow"/>
    </font>
    <font>
      <b/>
      <sz val="12"/>
      <name val="Barlow"/>
    </font>
    <font>
      <b/>
      <sz val="12"/>
      <color theme="1"/>
      <name val="Barlow"/>
    </font>
    <font>
      <b/>
      <sz val="14"/>
      <name val="Barlow"/>
    </font>
    <font>
      <sz val="11"/>
      <color theme="1"/>
      <name val="Calibri"/>
      <family val="2"/>
      <charset val="238"/>
      <scheme val="minor"/>
    </font>
    <font>
      <sz val="12"/>
      <color theme="1"/>
      <name val="Barlow"/>
    </font>
    <font>
      <sz val="12"/>
      <name val="Barlow"/>
    </font>
    <font>
      <b/>
      <sz val="11"/>
      <color rgb="FF000000"/>
      <name val="Barlow"/>
    </font>
    <font>
      <b/>
      <sz val="14"/>
      <color theme="1"/>
      <name val="Barlow "/>
    </font>
    <font>
      <b/>
      <sz val="11"/>
      <color theme="1"/>
      <name val="Barlow"/>
    </font>
    <font>
      <sz val="11"/>
      <color rgb="FF000000"/>
      <name val="Barlow"/>
    </font>
    <font>
      <b/>
      <sz val="12"/>
      <color rgb="FF000000"/>
      <name val="Barlow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Barlow"/>
    </font>
    <font>
      <b/>
      <sz val="18"/>
      <color theme="1"/>
      <name val="Barlow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EAF4E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/>
  </cellStyleXfs>
  <cellXfs count="53">
    <xf numFmtId="0" fontId="0" fillId="0" borderId="0" xfId="0"/>
    <xf numFmtId="44" fontId="8" fillId="6" borderId="1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44" fontId="6" fillId="4" borderId="1" xfId="1" applyFont="1" applyFill="1" applyBorder="1" applyAlignment="1" applyProtection="1">
      <alignment horizontal="center" vertical="center" wrapText="1"/>
    </xf>
    <xf numFmtId="44" fontId="3" fillId="4" borderId="1" xfId="1" applyFont="1" applyFill="1" applyBorder="1" applyAlignment="1" applyProtection="1">
      <alignment horizontal="center" vertical="center" wrapText="1"/>
    </xf>
    <xf numFmtId="44" fontId="11" fillId="4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9" fontId="0" fillId="0" borderId="0" xfId="0" applyNumberFormat="1" applyAlignment="1">
      <alignment wrapText="1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left" vertical="center" wrapText="1"/>
    </xf>
    <xf numFmtId="165" fontId="12" fillId="8" borderId="21" xfId="0" applyNumberFormat="1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44" fontId="5" fillId="4" borderId="19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44" fontId="8" fillId="7" borderId="1" xfId="1" applyFont="1" applyFill="1" applyBorder="1" applyAlignment="1" applyProtection="1">
      <alignment vertical="center"/>
    </xf>
    <xf numFmtId="0" fontId="16" fillId="0" borderId="0" xfId="0" applyFont="1" applyAlignment="1">
      <alignment vertical="center"/>
    </xf>
    <xf numFmtId="0" fontId="0" fillId="5" borderId="0" xfId="0" applyFill="1" applyAlignment="1">
      <alignment vertical="center"/>
    </xf>
    <xf numFmtId="0" fontId="0" fillId="0" borderId="0" xfId="0" applyAlignment="1">
      <alignment vertical="center" wrapText="1"/>
    </xf>
    <xf numFmtId="44" fontId="17" fillId="5" borderId="1" xfId="1" applyFont="1" applyFill="1" applyBorder="1" applyAlignment="1" applyProtection="1">
      <alignment vertical="center"/>
    </xf>
    <xf numFmtId="164" fontId="5" fillId="4" borderId="22" xfId="0" applyNumberFormat="1" applyFont="1" applyFill="1" applyBorder="1" applyAlignment="1">
      <alignment horizontal="center" vertical="center" wrapText="1"/>
    </xf>
    <xf numFmtId="164" fontId="5" fillId="4" borderId="19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right" vertical="center" wrapText="1"/>
    </xf>
    <xf numFmtId="0" fontId="6" fillId="3" borderId="9" xfId="0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6" fillId="3" borderId="10" xfId="0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right" vertical="center" wrapText="1"/>
    </xf>
    <xf numFmtId="0" fontId="3" fillId="4" borderId="4" xfId="0" applyFont="1" applyFill="1" applyBorder="1" applyAlignment="1">
      <alignment horizontal="righ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5" fontId="12" fillId="8" borderId="24" xfId="0" applyNumberFormat="1" applyFont="1" applyFill="1" applyBorder="1" applyAlignment="1">
      <alignment horizontal="center" vertical="center" wrapText="1"/>
    </xf>
    <xf numFmtId="165" fontId="12" fillId="8" borderId="25" xfId="0" applyNumberFormat="1" applyFont="1" applyFill="1" applyBorder="1" applyAlignment="1">
      <alignment horizontal="center" vertical="center" wrapText="1"/>
    </xf>
    <xf numFmtId="44" fontId="18" fillId="5" borderId="1" xfId="0" applyNumberFormat="1" applyFont="1" applyFill="1" applyBorder="1" applyAlignment="1">
      <alignment horizontal="right" vertical="center"/>
    </xf>
  </cellXfs>
  <cellStyles count="3">
    <cellStyle name="Moneda" xfId="1" builtinId="4"/>
    <cellStyle name="Normal" xfId="0" builtinId="0"/>
    <cellStyle name="Normal 2" xfId="2" xr:uid="{D406E19B-6AAF-41CA-A495-92489A5F478E}"/>
  </cellStyles>
  <dxfs count="0"/>
  <tableStyles count="0" defaultTableStyle="TableStyleMedium2" defaultPivotStyle="PivotStyleLight16"/>
  <colors>
    <mruColors>
      <color rgb="FFFFF2CC"/>
      <color rgb="FFD6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7168F-E82C-43B4-88F3-A7F349DC0414}">
  <dimension ref="B1:E14"/>
  <sheetViews>
    <sheetView showGridLines="0" zoomScaleNormal="100" workbookViewId="0">
      <selection activeCell="C4" sqref="C4:C5"/>
    </sheetView>
  </sheetViews>
  <sheetFormatPr baseColWidth="10" defaultColWidth="11.453125" defaultRowHeight="14.5"/>
  <cols>
    <col min="2" max="2" width="61.81640625" customWidth="1"/>
    <col min="3" max="3" width="16.26953125" customWidth="1"/>
    <col min="4" max="4" width="19.453125" customWidth="1"/>
    <col min="5" max="5" width="23.1796875" customWidth="1"/>
  </cols>
  <sheetData>
    <row r="1" spans="2:5" ht="66" customHeight="1" thickBot="1">
      <c r="B1" s="36" t="s">
        <v>0</v>
      </c>
      <c r="C1" s="37"/>
      <c r="D1" s="37"/>
      <c r="E1" s="38"/>
    </row>
    <row r="2" spans="2:5" ht="15" thickBot="1">
      <c r="B2" s="2"/>
      <c r="C2" s="2"/>
    </row>
    <row r="3" spans="2:5" ht="48.75" customHeight="1" thickBot="1">
      <c r="B3" s="11" t="s">
        <v>1</v>
      </c>
      <c r="C3" s="12" t="s">
        <v>2</v>
      </c>
      <c r="D3" s="12" t="s">
        <v>3</v>
      </c>
      <c r="E3" s="13" t="s">
        <v>4</v>
      </c>
    </row>
    <row r="4" spans="2:5" ht="49.5" customHeight="1">
      <c r="B4" s="14" t="s">
        <v>5</v>
      </c>
      <c r="C4" s="48">
        <v>1</v>
      </c>
      <c r="D4" s="50">
        <v>3208978.7083333326</v>
      </c>
      <c r="E4" s="35">
        <f>'DETALLE MATERIALES'!F21</f>
        <v>0</v>
      </c>
    </row>
    <row r="5" spans="2:5" ht="48">
      <c r="B5" s="24" t="s">
        <v>6</v>
      </c>
      <c r="C5" s="49"/>
      <c r="D5" s="51"/>
      <c r="E5" s="25"/>
    </row>
    <row r="6" spans="2:5" ht="54.75" customHeight="1" thickBot="1">
      <c r="B6" s="15" t="s">
        <v>7</v>
      </c>
      <c r="C6" s="16">
        <v>1</v>
      </c>
      <c r="D6" s="23">
        <v>102383.63706666665</v>
      </c>
      <c r="E6" s="34">
        <f>D6</f>
        <v>102383.63706666665</v>
      </c>
    </row>
    <row r="7" spans="2:5" ht="29">
      <c r="B7" s="22" t="s">
        <v>44</v>
      </c>
      <c r="C7" s="17"/>
      <c r="D7" s="18"/>
      <c r="E7" s="19"/>
    </row>
    <row r="8" spans="2:5" ht="29">
      <c r="B8" s="22" t="s">
        <v>45</v>
      </c>
      <c r="C8" s="17"/>
      <c r="D8" s="18"/>
      <c r="E8" s="19"/>
    </row>
    <row r="9" spans="2:5" ht="44">
      <c r="B9" s="21" t="s">
        <v>8</v>
      </c>
      <c r="C9" s="3"/>
      <c r="D9" s="3"/>
      <c r="E9" s="20"/>
    </row>
    <row r="10" spans="2:5" ht="16">
      <c r="B10" s="21"/>
      <c r="C10" s="3"/>
      <c r="D10" s="3"/>
      <c r="E10" s="20"/>
    </row>
    <row r="11" spans="2:5">
      <c r="B11" s="2"/>
      <c r="C11" s="2"/>
    </row>
    <row r="12" spans="2:5" ht="21">
      <c r="B12" s="39" t="s">
        <v>9</v>
      </c>
      <c r="C12" s="40"/>
      <c r="D12" s="41"/>
      <c r="E12" s="4">
        <f>+E4+E5</f>
        <v>0</v>
      </c>
    </row>
    <row r="13" spans="2:5" ht="21">
      <c r="B13" s="42" t="s">
        <v>10</v>
      </c>
      <c r="C13" s="43"/>
      <c r="D13" s="44"/>
      <c r="E13" s="6">
        <f>E6</f>
        <v>102383.63706666665</v>
      </c>
    </row>
    <row r="14" spans="2:5" ht="24.5">
      <c r="B14" s="45" t="s">
        <v>11</v>
      </c>
      <c r="C14" s="46"/>
      <c r="D14" s="47"/>
      <c r="E14" s="5">
        <f>SUM(E12:E13)</f>
        <v>102383.63706666665</v>
      </c>
    </row>
  </sheetData>
  <sheetProtection algorithmName="SHA-512" hashValue="0rjj0K8qJSwVXLuzWTEKbDgmN7ioYcVxrLSbqb3WgyO7mTw1ImXs5cR1yLNiSHRsVM0ZXeSlYqXrbFbCtcy/RA==" saltValue="DKo3HiWo0MW8U2JXwd1Z+w==" spinCount="100000" sheet="1" objects="1" scenarios="1"/>
  <mergeCells count="6">
    <mergeCell ref="B1:E1"/>
    <mergeCell ref="B12:D12"/>
    <mergeCell ref="B13:D13"/>
    <mergeCell ref="B14:D14"/>
    <mergeCell ref="C4:C5"/>
    <mergeCell ref="D4:D5"/>
  </mergeCells>
  <dataValidations count="1">
    <dataValidation type="decimal" operator="lessThanOrEqual" allowBlank="1" showInputMessage="1" showErrorMessage="1" errorTitle="Importe excedido" error="Importe máximo excedido. Revise los precios unitarios ofertados en la hoja &quot;DETALLE MATERIALES&quot;" sqref="E4:E5" xr:uid="{FD6F8B81-FBAC-42AF-AA9C-A83B49E52A9B}">
      <formula1>D4</formula1>
    </dataValidation>
  </dataValidations>
  <pageMargins left="0.7" right="0.7" top="0.75" bottom="0.75" header="0.3" footer="0.3"/>
  <ignoredErrors>
    <ignoredError sqref="E4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showGridLines="0" tabSelected="1" zoomScaleNormal="100" workbookViewId="0">
      <pane ySplit="1" topLeftCell="A2" activePane="bottomLeft" state="frozen"/>
      <selection pane="bottomLeft" activeCell="D2" sqref="D2"/>
    </sheetView>
  </sheetViews>
  <sheetFormatPr baseColWidth="10" defaultColWidth="8.7265625" defaultRowHeight="14.5"/>
  <cols>
    <col min="1" max="1" width="8.7265625" style="26"/>
    <col min="2" max="2" width="27" style="26" customWidth="1"/>
    <col min="3" max="3" width="64" style="26" customWidth="1"/>
    <col min="4" max="4" width="12.81640625" style="26" bestFit="1" customWidth="1"/>
    <col min="5" max="5" width="20.7265625" style="26" customWidth="1"/>
    <col min="6" max="6" width="16.81640625" style="26" customWidth="1"/>
    <col min="7" max="7" width="15.81640625" style="26" customWidth="1"/>
    <col min="8" max="16384" width="8.7265625" style="26"/>
  </cols>
  <sheetData>
    <row r="1" spans="1:8" ht="75.75" customHeight="1">
      <c r="A1" s="7" t="s">
        <v>12</v>
      </c>
      <c r="B1" s="8" t="s">
        <v>1</v>
      </c>
      <c r="C1" s="8" t="s">
        <v>13</v>
      </c>
      <c r="D1" s="9" t="s">
        <v>46</v>
      </c>
      <c r="E1" s="9" t="s">
        <v>14</v>
      </c>
      <c r="F1" s="9" t="s">
        <v>15</v>
      </c>
    </row>
    <row r="2" spans="1:8" ht="40.5" customHeight="1">
      <c r="A2" s="7">
        <v>1</v>
      </c>
      <c r="B2" s="27" t="s">
        <v>16</v>
      </c>
      <c r="C2" s="27" t="s">
        <v>17</v>
      </c>
      <c r="D2" s="10">
        <v>4</v>
      </c>
      <c r="E2" s="1"/>
      <c r="F2" s="29">
        <f t="shared" ref="F2:F20" si="0">D2*E2</f>
        <v>0</v>
      </c>
      <c r="G2" s="30">
        <f>2+2</f>
        <v>4</v>
      </c>
      <c r="H2" s="30"/>
    </row>
    <row r="3" spans="1:8" ht="40.5" customHeight="1">
      <c r="A3" s="7">
        <v>2</v>
      </c>
      <c r="B3" s="27" t="s">
        <v>18</v>
      </c>
      <c r="C3" s="27" t="s">
        <v>17</v>
      </c>
      <c r="D3" s="10">
        <v>12</v>
      </c>
      <c r="E3" s="1"/>
      <c r="F3" s="29">
        <f t="shared" si="0"/>
        <v>0</v>
      </c>
      <c r="G3" s="30">
        <f>10+2</f>
        <v>12</v>
      </c>
      <c r="H3" s="30"/>
    </row>
    <row r="4" spans="1:8" ht="40.5" customHeight="1">
      <c r="A4" s="7">
        <v>3</v>
      </c>
      <c r="B4" s="27" t="s">
        <v>19</v>
      </c>
      <c r="C4" s="27" t="s">
        <v>17</v>
      </c>
      <c r="D4" s="10">
        <v>24</v>
      </c>
      <c r="E4" s="1"/>
      <c r="F4" s="29">
        <f t="shared" si="0"/>
        <v>0</v>
      </c>
      <c r="G4" s="30">
        <f>22+2</f>
        <v>24</v>
      </c>
      <c r="H4" s="30"/>
    </row>
    <row r="5" spans="1:8" ht="40.5" customHeight="1">
      <c r="A5" s="7">
        <v>4</v>
      </c>
      <c r="B5" s="27" t="s">
        <v>20</v>
      </c>
      <c r="C5" s="27" t="s">
        <v>21</v>
      </c>
      <c r="D5" s="10">
        <v>29</v>
      </c>
      <c r="E5" s="1"/>
      <c r="F5" s="29">
        <f t="shared" si="0"/>
        <v>0</v>
      </c>
      <c r="G5" s="30">
        <f>9+20</f>
        <v>29</v>
      </c>
      <c r="H5" s="30"/>
    </row>
    <row r="6" spans="1:8" ht="40.5" customHeight="1">
      <c r="A6" s="7">
        <v>5</v>
      </c>
      <c r="B6" s="27" t="s">
        <v>22</v>
      </c>
      <c r="C6" s="27" t="s">
        <v>23</v>
      </c>
      <c r="D6" s="10">
        <v>19</v>
      </c>
      <c r="E6" s="1"/>
      <c r="F6" s="29">
        <f t="shared" si="0"/>
        <v>0</v>
      </c>
      <c r="G6" s="30">
        <f>19</f>
        <v>19</v>
      </c>
      <c r="H6" s="30"/>
    </row>
    <row r="7" spans="1:8" ht="40.5" customHeight="1">
      <c r="A7" s="7">
        <v>6</v>
      </c>
      <c r="B7" s="27" t="s">
        <v>24</v>
      </c>
      <c r="C7" s="27" t="s">
        <v>25</v>
      </c>
      <c r="D7" s="10">
        <v>73</v>
      </c>
      <c r="E7" s="1"/>
      <c r="F7" s="29">
        <f t="shared" si="0"/>
        <v>0</v>
      </c>
      <c r="G7" s="30">
        <f>73</f>
        <v>73</v>
      </c>
      <c r="H7" s="30"/>
    </row>
    <row r="8" spans="1:8" ht="40.5" customHeight="1">
      <c r="A8" s="7">
        <v>7</v>
      </c>
      <c r="B8" s="27" t="s">
        <v>26</v>
      </c>
      <c r="C8" s="27" t="s">
        <v>27</v>
      </c>
      <c r="D8" s="10">
        <v>48</v>
      </c>
      <c r="E8" s="1"/>
      <c r="F8" s="29">
        <f t="shared" si="0"/>
        <v>0</v>
      </c>
      <c r="G8" s="30">
        <f>48</f>
        <v>48</v>
      </c>
      <c r="H8" s="30"/>
    </row>
    <row r="9" spans="1:8" ht="40.5" customHeight="1">
      <c r="A9" s="7">
        <v>8</v>
      </c>
      <c r="B9" s="27" t="s">
        <v>28</v>
      </c>
      <c r="C9" s="27" t="s">
        <v>29</v>
      </c>
      <c r="D9" s="10">
        <v>39</v>
      </c>
      <c r="E9" s="1"/>
      <c r="F9" s="29">
        <f t="shared" si="0"/>
        <v>0</v>
      </c>
      <c r="G9" s="30">
        <f>39</f>
        <v>39</v>
      </c>
      <c r="H9" s="30"/>
    </row>
    <row r="10" spans="1:8" ht="40.5" customHeight="1">
      <c r="A10" s="7">
        <v>9</v>
      </c>
      <c r="B10" s="27" t="s">
        <v>30</v>
      </c>
      <c r="C10" s="27" t="s">
        <v>23</v>
      </c>
      <c r="D10" s="10">
        <v>18</v>
      </c>
      <c r="E10" s="1"/>
      <c r="F10" s="29">
        <f t="shared" si="0"/>
        <v>0</v>
      </c>
      <c r="G10" s="30">
        <f>18</f>
        <v>18</v>
      </c>
      <c r="H10" s="30"/>
    </row>
    <row r="11" spans="1:8" ht="40.5" customHeight="1">
      <c r="A11" s="7">
        <v>10</v>
      </c>
      <c r="B11" s="27" t="s">
        <v>31</v>
      </c>
      <c r="C11" s="27" t="s">
        <v>32</v>
      </c>
      <c r="D11" s="10">
        <v>2</v>
      </c>
      <c r="E11" s="1"/>
      <c r="F11" s="29">
        <f t="shared" si="0"/>
        <v>0</v>
      </c>
      <c r="G11" s="30">
        <f>2</f>
        <v>2</v>
      </c>
      <c r="H11" s="30"/>
    </row>
    <row r="12" spans="1:8" ht="40.5" customHeight="1">
      <c r="A12" s="7">
        <v>11</v>
      </c>
      <c r="B12" s="27" t="s">
        <v>33</v>
      </c>
      <c r="C12" s="27"/>
      <c r="D12" s="10">
        <v>2</v>
      </c>
      <c r="E12" s="1"/>
      <c r="F12" s="29">
        <f t="shared" si="0"/>
        <v>0</v>
      </c>
      <c r="G12" s="30"/>
      <c r="H12" s="30"/>
    </row>
    <row r="13" spans="1:8" ht="40.5" customHeight="1">
      <c r="A13" s="7">
        <v>12</v>
      </c>
      <c r="B13" s="27" t="s">
        <v>34</v>
      </c>
      <c r="C13" s="27" t="s">
        <v>35</v>
      </c>
      <c r="D13" s="10">
        <v>10</v>
      </c>
      <c r="E13" s="1"/>
      <c r="F13" s="29">
        <f t="shared" si="0"/>
        <v>0</v>
      </c>
      <c r="G13" s="30">
        <f>10</f>
        <v>10</v>
      </c>
      <c r="H13" s="30"/>
    </row>
    <row r="14" spans="1:8" ht="40.5" customHeight="1">
      <c r="A14" s="7">
        <v>13</v>
      </c>
      <c r="B14" s="27" t="s">
        <v>36</v>
      </c>
      <c r="C14" s="27"/>
      <c r="D14" s="10">
        <v>10</v>
      </c>
      <c r="E14" s="1"/>
      <c r="F14" s="29">
        <f t="shared" si="0"/>
        <v>0</v>
      </c>
      <c r="G14" s="30">
        <f>10</f>
        <v>10</v>
      </c>
      <c r="H14" s="30"/>
    </row>
    <row r="15" spans="1:8" ht="40.5" customHeight="1">
      <c r="A15" s="7">
        <v>14</v>
      </c>
      <c r="B15" s="27" t="s">
        <v>37</v>
      </c>
      <c r="C15" s="27"/>
      <c r="D15" s="10">
        <v>156</v>
      </c>
      <c r="E15" s="1"/>
      <c r="F15" s="29">
        <f t="shared" si="0"/>
        <v>0</v>
      </c>
      <c r="G15" s="30">
        <f>156</f>
        <v>156</v>
      </c>
      <c r="H15" s="30"/>
    </row>
    <row r="16" spans="1:8" ht="40.5" customHeight="1">
      <c r="A16" s="7">
        <v>15</v>
      </c>
      <c r="B16" s="27" t="s">
        <v>38</v>
      </c>
      <c r="C16" s="27"/>
      <c r="D16" s="10">
        <v>100</v>
      </c>
      <c r="E16" s="1"/>
      <c r="F16" s="29">
        <f t="shared" si="0"/>
        <v>0</v>
      </c>
      <c r="G16" s="30">
        <f>100</f>
        <v>100</v>
      </c>
      <c r="H16" s="30"/>
    </row>
    <row r="17" spans="1:8" ht="40.5" customHeight="1">
      <c r="A17" s="7">
        <v>16</v>
      </c>
      <c r="B17" s="27" t="s">
        <v>39</v>
      </c>
      <c r="C17" s="27"/>
      <c r="D17" s="10">
        <v>20</v>
      </c>
      <c r="E17" s="1"/>
      <c r="F17" s="29">
        <f t="shared" si="0"/>
        <v>0</v>
      </c>
      <c r="G17" s="30">
        <f>20</f>
        <v>20</v>
      </c>
      <c r="H17" s="30"/>
    </row>
    <row r="18" spans="1:8" ht="40.5" customHeight="1">
      <c r="A18" s="7">
        <v>17</v>
      </c>
      <c r="B18" s="27" t="s">
        <v>40</v>
      </c>
      <c r="C18" s="27"/>
      <c r="D18" s="10">
        <v>90</v>
      </c>
      <c r="E18" s="1"/>
      <c r="F18" s="29">
        <f t="shared" si="0"/>
        <v>0</v>
      </c>
      <c r="G18" s="30">
        <f>70</f>
        <v>70</v>
      </c>
      <c r="H18" s="30"/>
    </row>
    <row r="19" spans="1:8" ht="40.5" customHeight="1">
      <c r="A19" s="7">
        <v>18</v>
      </c>
      <c r="B19" s="27" t="s">
        <v>41</v>
      </c>
      <c r="C19" s="27"/>
      <c r="D19" s="10">
        <v>10</v>
      </c>
      <c r="E19" s="1"/>
      <c r="F19" s="29">
        <f t="shared" si="0"/>
        <v>0</v>
      </c>
      <c r="G19" s="30"/>
      <c r="H19" s="30"/>
    </row>
    <row r="20" spans="1:8" ht="40.5" customHeight="1">
      <c r="A20" s="7">
        <v>19</v>
      </c>
      <c r="B20" s="27" t="s">
        <v>42</v>
      </c>
      <c r="C20" s="27"/>
      <c r="D20" s="10">
        <v>20</v>
      </c>
      <c r="E20" s="1"/>
      <c r="F20" s="29">
        <f t="shared" si="0"/>
        <v>0</v>
      </c>
      <c r="G20" s="30"/>
      <c r="H20" s="30"/>
    </row>
    <row r="21" spans="1:8" s="31" customFormat="1" ht="18.5" customHeight="1">
      <c r="B21" s="52" t="s">
        <v>43</v>
      </c>
      <c r="C21" s="52"/>
      <c r="D21" s="52"/>
      <c r="E21" s="52"/>
      <c r="F21" s="33">
        <f>SUM(F2:F20)</f>
        <v>0</v>
      </c>
    </row>
    <row r="22" spans="1:8" ht="16">
      <c r="B22" s="28"/>
      <c r="C22" s="28"/>
      <c r="D22" s="32"/>
    </row>
  </sheetData>
  <mergeCells count="1">
    <mergeCell ref="B21:E21"/>
  </mergeCells>
  <dataValidations count="1">
    <dataValidation operator="lessThanOrEqual" allowBlank="1" showInputMessage="1" showErrorMessage="1" errorTitle="Máximo excedido" error="Precio máximo excedido" sqref="E2:E20" xr:uid="{349E1D33-3959-4DAF-94E7-BFB6C4F0CEB0}"/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20C3E35DD80444A69F8D896ECC9A40" ma:contentTypeVersion="5" ma:contentTypeDescription="Create a new document." ma:contentTypeScope="" ma:versionID="0ec15901a0f2de211d2712f97419f275">
  <xsd:schema xmlns:xsd="http://www.w3.org/2001/XMLSchema" xmlns:xs="http://www.w3.org/2001/XMLSchema" xmlns:p="http://schemas.microsoft.com/office/2006/metadata/properties" xmlns:ns1="http://schemas.microsoft.com/sharepoint/v3" xmlns:ns2="f226c0ad-d0a2-40e8-bd74-fa5500c27909" targetNamespace="http://schemas.microsoft.com/office/2006/metadata/properties" ma:root="true" ma:fieldsID="5386474b3ef72db74e15e8497e8e6dbe" ns1:_="" ns2:_="">
    <xsd:import namespace="http://schemas.microsoft.com/sharepoint/v3"/>
    <xsd:import namespace="f226c0ad-d0a2-40e8-bd74-fa5500c279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26c0ad-d0a2-40e8-bd74-fa5500c27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AF1086-EF83-4B7A-8801-30508CD351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226c0ad-d0a2-40e8-bd74-fa5500c279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55F330-1659-4113-B2F6-4E9520CF7CC6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789880D-589D-4008-B401-EA2B3FC622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DE OFERTA ECONÓMICA</vt:lpstr>
      <vt:lpstr>DETALLE MATERIALES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 Sastre</dc:creator>
  <cp:keywords/>
  <dc:description/>
  <cp:lastModifiedBy>Amy Ticas</cp:lastModifiedBy>
  <cp:revision/>
  <dcterms:created xsi:type="dcterms:W3CDTF">2015-06-05T18:19:34Z</dcterms:created>
  <dcterms:modified xsi:type="dcterms:W3CDTF">2026-02-24T09:43:05Z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0x0101008A20C3E35DD80444A69F8D896ECC9A40</vt:lpwstr>
  </property>
</Properties>
</file>